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E:\Estimates\DATA\Blaze\Sample\Sample\Blaze website sample\Masonry\"/>
    </mc:Choice>
  </mc:AlternateContent>
  <xr:revisionPtr revIDLastSave="0" documentId="13_ncr:1_{A16B5566-C056-43DB-98AE-6CD3F8B2F1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keoff" sheetId="5" r:id="rId1"/>
  </sheets>
  <definedNames>
    <definedName name="_xlnm._FilterDatabase" localSheetId="0" hidden="1">Takeoff!$H$1:$H$3715</definedName>
  </definedNames>
  <calcPr calcId="181029"/>
</workbook>
</file>

<file path=xl/calcChain.xml><?xml version="1.0" encoding="utf-8"?>
<calcChain xmlns="http://schemas.openxmlformats.org/spreadsheetml/2006/main">
  <c r="P145" i="5" l="1"/>
  <c r="L145" i="5"/>
  <c r="P142" i="5"/>
  <c r="L142" i="5"/>
  <c r="P137" i="5"/>
  <c r="L137" i="5"/>
  <c r="P134" i="5"/>
  <c r="L134" i="5"/>
  <c r="P133" i="5"/>
  <c r="L133" i="5"/>
  <c r="P132" i="5"/>
  <c r="L132" i="5"/>
  <c r="P129" i="5"/>
  <c r="L129" i="5"/>
  <c r="P128" i="5"/>
  <c r="L128" i="5"/>
  <c r="P125" i="5"/>
  <c r="L125" i="5"/>
  <c r="P124" i="5"/>
  <c r="L124" i="5"/>
  <c r="P123" i="5"/>
  <c r="L123" i="5"/>
  <c r="P122" i="5"/>
  <c r="L122" i="5"/>
  <c r="P121" i="5"/>
  <c r="L121" i="5"/>
  <c r="P120" i="5"/>
  <c r="L120" i="5"/>
  <c r="P119" i="5"/>
  <c r="L119" i="5"/>
  <c r="P118" i="5"/>
  <c r="L118" i="5"/>
  <c r="P115" i="5"/>
  <c r="L115" i="5"/>
  <c r="P114" i="5"/>
  <c r="L114" i="5"/>
  <c r="P112" i="5"/>
  <c r="L112" i="5"/>
  <c r="P111" i="5"/>
  <c r="L111" i="5"/>
  <c r="P108" i="5"/>
  <c r="L108" i="5"/>
  <c r="P107" i="5"/>
  <c r="L107" i="5"/>
  <c r="P106" i="5"/>
  <c r="L106" i="5"/>
  <c r="P104" i="5"/>
  <c r="L104" i="5"/>
  <c r="P103" i="5"/>
  <c r="L103" i="5"/>
  <c r="P102" i="5"/>
  <c r="L102" i="5"/>
  <c r="P100" i="5"/>
  <c r="L100" i="5"/>
  <c r="P99" i="5"/>
  <c r="L99" i="5"/>
  <c r="P98" i="5"/>
  <c r="L98" i="5"/>
  <c r="P96" i="5"/>
  <c r="L96" i="5"/>
  <c r="P95" i="5"/>
  <c r="L95" i="5"/>
  <c r="P94" i="5"/>
  <c r="L94" i="5"/>
  <c r="P92" i="5"/>
  <c r="L92" i="5"/>
  <c r="P91" i="5"/>
  <c r="L91" i="5"/>
  <c r="P90" i="5"/>
  <c r="L90" i="5"/>
  <c r="P88" i="5"/>
  <c r="L88" i="5"/>
  <c r="P87" i="5"/>
  <c r="L87" i="5"/>
  <c r="P86" i="5"/>
  <c r="L86" i="5"/>
  <c r="P84" i="5"/>
  <c r="L84" i="5"/>
  <c r="P83" i="5"/>
  <c r="L83" i="5"/>
  <c r="P82" i="5"/>
  <c r="L82" i="5"/>
  <c r="P80" i="5"/>
  <c r="L80" i="5"/>
  <c r="P79" i="5"/>
  <c r="L79" i="5"/>
  <c r="P78" i="5"/>
  <c r="L78" i="5"/>
  <c r="P76" i="5"/>
  <c r="L76" i="5"/>
  <c r="P75" i="5"/>
  <c r="L75" i="5"/>
  <c r="P74" i="5"/>
  <c r="L74" i="5"/>
  <c r="P71" i="5"/>
  <c r="L71" i="5"/>
  <c r="P70" i="5"/>
  <c r="L70" i="5"/>
  <c r="P69" i="5"/>
  <c r="L69" i="5"/>
  <c r="P67" i="5"/>
  <c r="L67" i="5"/>
  <c r="P66" i="5"/>
  <c r="L66" i="5"/>
  <c r="P65" i="5"/>
  <c r="L65" i="5"/>
  <c r="P63" i="5"/>
  <c r="L63" i="5"/>
  <c r="P62" i="5"/>
  <c r="L62" i="5"/>
  <c r="P61" i="5"/>
  <c r="L61" i="5"/>
  <c r="P59" i="5"/>
  <c r="L59" i="5"/>
  <c r="P58" i="5"/>
  <c r="L58" i="5"/>
  <c r="P57" i="5"/>
  <c r="L57" i="5"/>
  <c r="P55" i="5"/>
  <c r="L55" i="5"/>
  <c r="P54" i="5"/>
  <c r="L54" i="5"/>
  <c r="P53" i="5"/>
  <c r="L53" i="5"/>
  <c r="P51" i="5"/>
  <c r="L51" i="5"/>
  <c r="P50" i="5"/>
  <c r="L50" i="5"/>
  <c r="P49" i="5"/>
  <c r="L49" i="5"/>
  <c r="P47" i="5"/>
  <c r="L47" i="5"/>
  <c r="P46" i="5"/>
  <c r="L46" i="5"/>
  <c r="P45" i="5"/>
  <c r="L45" i="5"/>
  <c r="P43" i="5"/>
  <c r="L43" i="5"/>
  <c r="P42" i="5"/>
  <c r="L42" i="5"/>
  <c r="P41" i="5"/>
  <c r="L41" i="5"/>
  <c r="P39" i="5"/>
  <c r="L39" i="5"/>
  <c r="P38" i="5"/>
  <c r="L38" i="5"/>
  <c r="P37" i="5"/>
  <c r="L37" i="5"/>
  <c r="P35" i="5"/>
  <c r="L35" i="5"/>
  <c r="P34" i="5"/>
  <c r="L34" i="5"/>
  <c r="P33" i="5"/>
  <c r="L33" i="5"/>
  <c r="P31" i="5"/>
  <c r="L31" i="5"/>
  <c r="P30" i="5"/>
  <c r="L30" i="5"/>
  <c r="P29" i="5"/>
  <c r="L29" i="5"/>
  <c r="P27" i="5"/>
  <c r="L27" i="5"/>
  <c r="P26" i="5"/>
  <c r="L26" i="5"/>
  <c r="P25" i="5"/>
  <c r="L25" i="5"/>
  <c r="P23" i="5"/>
  <c r="L23" i="5"/>
  <c r="P22" i="5"/>
  <c r="L22" i="5"/>
  <c r="P21" i="5"/>
  <c r="L21" i="5"/>
  <c r="Q139" i="5" l="1"/>
  <c r="Q147" i="5"/>
  <c r="P14" i="5" l="1"/>
  <c r="P13" i="5"/>
  <c r="P12" i="5"/>
  <c r="P11" i="5"/>
  <c r="P10" i="5"/>
  <c r="P9" i="5"/>
  <c r="A135" i="5"/>
  <c r="A136" i="5"/>
  <c r="A130" i="5"/>
  <c r="A131" i="5"/>
  <c r="G134" i="5"/>
  <c r="G133" i="5"/>
  <c r="C46" i="5"/>
  <c r="C42" i="5"/>
  <c r="C38" i="5"/>
  <c r="G132" i="5"/>
  <c r="A147" i="5"/>
  <c r="G145" i="5"/>
  <c r="G142" i="5"/>
  <c r="Q15" i="5"/>
  <c r="G15" i="5"/>
  <c r="G14" i="5"/>
  <c r="G13" i="5"/>
  <c r="G12" i="5"/>
  <c r="G10" i="5"/>
  <c r="G9" i="5"/>
  <c r="Q14" i="5" l="1"/>
  <c r="J142" i="5"/>
  <c r="M142" i="5" s="1"/>
  <c r="O142" i="5"/>
  <c r="Q142" i="5"/>
  <c r="O134" i="5"/>
  <c r="J134" i="5"/>
  <c r="M134" i="5" s="1"/>
  <c r="Q134" i="5"/>
  <c r="O145" i="5"/>
  <c r="J145" i="5"/>
  <c r="M145" i="5" s="1"/>
  <c r="Q145" i="5"/>
  <c r="Q17" i="5"/>
  <c r="O132" i="5"/>
  <c r="J132" i="5"/>
  <c r="M132" i="5" s="1"/>
  <c r="Q132" i="5"/>
  <c r="O133" i="5"/>
  <c r="J133" i="5"/>
  <c r="M133" i="5" s="1"/>
  <c r="Q133" i="5"/>
  <c r="Q12" i="5"/>
  <c r="Q10" i="5"/>
  <c r="Q9" i="5"/>
  <c r="Q13" i="5"/>
  <c r="A16" i="5"/>
  <c r="A17" i="5"/>
  <c r="A18" i="5"/>
  <c r="A19" i="5"/>
  <c r="A20" i="5"/>
  <c r="A24" i="5"/>
  <c r="A28" i="5"/>
  <c r="A32" i="5"/>
  <c r="A36" i="5"/>
  <c r="A40" i="5"/>
  <c r="A44" i="5"/>
  <c r="A48" i="5"/>
  <c r="A52" i="5"/>
  <c r="A56" i="5"/>
  <c r="A60" i="5"/>
  <c r="A64" i="5"/>
  <c r="A68" i="5"/>
  <c r="A72" i="5"/>
  <c r="A73" i="5"/>
  <c r="A77" i="5"/>
  <c r="A81" i="5"/>
  <c r="A85" i="5"/>
  <c r="A89" i="5"/>
  <c r="A93" i="5"/>
  <c r="A97" i="5"/>
  <c r="A101" i="5"/>
  <c r="A105" i="5"/>
  <c r="A109" i="5"/>
  <c r="A110" i="5"/>
  <c r="A113" i="5"/>
  <c r="A116" i="5"/>
  <c r="A117" i="5"/>
  <c r="A126" i="5"/>
  <c r="A127" i="5"/>
  <c r="E137" i="5"/>
  <c r="G137" i="5" s="1"/>
  <c r="G128" i="5"/>
  <c r="G125" i="5"/>
  <c r="G124" i="5"/>
  <c r="E129" i="5"/>
  <c r="G129" i="5" s="1"/>
  <c r="E123" i="5"/>
  <c r="G123" i="5" s="1"/>
  <c r="E122" i="5"/>
  <c r="G122" i="5" s="1"/>
  <c r="E121" i="5"/>
  <c r="G121" i="5" s="1"/>
  <c r="E120" i="5"/>
  <c r="G120" i="5" s="1"/>
  <c r="E118" i="5"/>
  <c r="G118" i="5" s="1"/>
  <c r="G114" i="5"/>
  <c r="E115" i="5"/>
  <c r="G115" i="5" s="1"/>
  <c r="E112" i="5"/>
  <c r="G112" i="5" s="1"/>
  <c r="G108" i="5"/>
  <c r="G107" i="5"/>
  <c r="G104" i="5"/>
  <c r="G103" i="5"/>
  <c r="G100" i="5"/>
  <c r="G99" i="5"/>
  <c r="G96" i="5"/>
  <c r="G95" i="5"/>
  <c r="G92" i="5"/>
  <c r="G91" i="5"/>
  <c r="G88" i="5"/>
  <c r="G87" i="5"/>
  <c r="G84" i="5"/>
  <c r="G83" i="5"/>
  <c r="G80" i="5"/>
  <c r="G79" i="5"/>
  <c r="G76" i="5"/>
  <c r="G75" i="5"/>
  <c r="E106" i="5"/>
  <c r="G106" i="5" s="1"/>
  <c r="E102" i="5"/>
  <c r="G102" i="5" s="1"/>
  <c r="E98" i="5"/>
  <c r="G98" i="5" s="1"/>
  <c r="E94" i="5"/>
  <c r="G94" i="5" s="1"/>
  <c r="E90" i="5"/>
  <c r="G90" i="5" s="1"/>
  <c r="E86" i="5"/>
  <c r="G86" i="5" s="1"/>
  <c r="E82" i="5"/>
  <c r="G82" i="5" s="1"/>
  <c r="E78" i="5"/>
  <c r="G78" i="5" s="1"/>
  <c r="E74" i="5"/>
  <c r="G74" i="5" s="1"/>
  <c r="G71" i="5"/>
  <c r="G70" i="5"/>
  <c r="G67" i="5"/>
  <c r="G66" i="5"/>
  <c r="G63" i="5"/>
  <c r="G62" i="5"/>
  <c r="G59" i="5"/>
  <c r="G58" i="5"/>
  <c r="G57" i="5"/>
  <c r="G55" i="5"/>
  <c r="G54" i="5"/>
  <c r="G51" i="5"/>
  <c r="G50" i="5"/>
  <c r="G47" i="5"/>
  <c r="G46" i="5"/>
  <c r="G43" i="5"/>
  <c r="G42" i="5"/>
  <c r="G39" i="5"/>
  <c r="G38" i="5"/>
  <c r="G35" i="5"/>
  <c r="G34" i="5"/>
  <c r="G31" i="5"/>
  <c r="G30" i="5"/>
  <c r="G27" i="5"/>
  <c r="G26" i="5"/>
  <c r="G23" i="5"/>
  <c r="G22" i="5"/>
  <c r="E69" i="5"/>
  <c r="G69" i="5" s="1"/>
  <c r="E65" i="5"/>
  <c r="G65" i="5" s="1"/>
  <c r="E61" i="5"/>
  <c r="G61" i="5" s="1"/>
  <c r="E53" i="5"/>
  <c r="G53" i="5" s="1"/>
  <c r="E49" i="5"/>
  <c r="G49" i="5" s="1"/>
  <c r="E45" i="5"/>
  <c r="G45" i="5" s="1"/>
  <c r="E41" i="5"/>
  <c r="G41" i="5" s="1"/>
  <c r="E37" i="5"/>
  <c r="G37" i="5" s="1"/>
  <c r="E33" i="5"/>
  <c r="G33" i="5" s="1"/>
  <c r="E29" i="5"/>
  <c r="G29" i="5" s="1"/>
  <c r="E25" i="5"/>
  <c r="G25" i="5" s="1"/>
  <c r="E21" i="5"/>
  <c r="G21" i="5" s="1"/>
  <c r="G111" i="5"/>
  <c r="A139" i="5"/>
  <c r="J29" i="5" l="1"/>
  <c r="M29" i="5" s="1"/>
  <c r="O29" i="5"/>
  <c r="Q29" i="5"/>
  <c r="O65" i="5"/>
  <c r="J65" i="5"/>
  <c r="M65" i="5" s="1"/>
  <c r="Q65" i="5"/>
  <c r="O34" i="5"/>
  <c r="J34" i="5"/>
  <c r="M34" i="5" s="1"/>
  <c r="Q34" i="5"/>
  <c r="O50" i="5"/>
  <c r="J50" i="5"/>
  <c r="M50" i="5" s="1"/>
  <c r="Q50" i="5"/>
  <c r="J63" i="5"/>
  <c r="M63" i="5" s="1"/>
  <c r="O63" i="5"/>
  <c r="Q63" i="5"/>
  <c r="O86" i="5"/>
  <c r="J86" i="5"/>
  <c r="M86" i="5" s="1"/>
  <c r="Q86" i="5"/>
  <c r="J79" i="5"/>
  <c r="M79" i="5" s="1"/>
  <c r="O79" i="5"/>
  <c r="Q79" i="5"/>
  <c r="O95" i="5"/>
  <c r="J95" i="5"/>
  <c r="M95" i="5" s="1"/>
  <c r="Q95" i="5"/>
  <c r="O112" i="5"/>
  <c r="J112" i="5"/>
  <c r="M112" i="5" s="1"/>
  <c r="Q112" i="5"/>
  <c r="J129" i="5"/>
  <c r="M129" i="5" s="1"/>
  <c r="O129" i="5"/>
  <c r="Q129" i="5"/>
  <c r="O111" i="5"/>
  <c r="J111" i="5"/>
  <c r="M111" i="5" s="1"/>
  <c r="Q111" i="5"/>
  <c r="J49" i="5"/>
  <c r="M49" i="5" s="1"/>
  <c r="O49" i="5"/>
  <c r="Q49" i="5"/>
  <c r="O27" i="5"/>
  <c r="J27" i="5"/>
  <c r="M27" i="5" s="1"/>
  <c r="Q27" i="5"/>
  <c r="O43" i="5"/>
  <c r="J43" i="5"/>
  <c r="M43" i="5" s="1"/>
  <c r="Q43" i="5"/>
  <c r="O58" i="5"/>
  <c r="J58" i="5"/>
  <c r="M58" i="5" s="1"/>
  <c r="Q58" i="5"/>
  <c r="O66" i="5"/>
  <c r="J66" i="5"/>
  <c r="M66" i="5" s="1"/>
  <c r="Q66" i="5"/>
  <c r="J106" i="5"/>
  <c r="M106" i="5" s="1"/>
  <c r="O106" i="5"/>
  <c r="Q106" i="5"/>
  <c r="J88" i="5"/>
  <c r="M88" i="5" s="1"/>
  <c r="O88" i="5"/>
  <c r="Q88" i="5"/>
  <c r="J104" i="5"/>
  <c r="M104" i="5" s="1"/>
  <c r="O104" i="5"/>
  <c r="Q104" i="5"/>
  <c r="O121" i="5"/>
  <c r="J121" i="5"/>
  <c r="M121" i="5" s="1"/>
  <c r="Q121" i="5"/>
  <c r="J21" i="5"/>
  <c r="M21" i="5" s="1"/>
  <c r="O21" i="5"/>
  <c r="Q21" i="5"/>
  <c r="J37" i="5"/>
  <c r="M37" i="5" s="1"/>
  <c r="O37" i="5"/>
  <c r="Q37" i="5"/>
  <c r="Q53" i="5"/>
  <c r="J53" i="5"/>
  <c r="M53" i="5" s="1"/>
  <c r="O53" i="5"/>
  <c r="J22" i="5"/>
  <c r="M22" i="5" s="1"/>
  <c r="O22" i="5"/>
  <c r="Q22" i="5"/>
  <c r="J30" i="5"/>
  <c r="M30" i="5" s="1"/>
  <c r="O30" i="5"/>
  <c r="Q30" i="5"/>
  <c r="J38" i="5"/>
  <c r="M38" i="5" s="1"/>
  <c r="O38" i="5"/>
  <c r="Q38" i="5"/>
  <c r="J46" i="5"/>
  <c r="M46" i="5" s="1"/>
  <c r="O46" i="5"/>
  <c r="Q46" i="5"/>
  <c r="J54" i="5"/>
  <c r="M54" i="5" s="1"/>
  <c r="O54" i="5"/>
  <c r="Q54" i="5"/>
  <c r="J59" i="5"/>
  <c r="M59" i="5" s="1"/>
  <c r="O59" i="5"/>
  <c r="Q59" i="5"/>
  <c r="J67" i="5"/>
  <c r="M67" i="5" s="1"/>
  <c r="O67" i="5"/>
  <c r="Q67" i="5"/>
  <c r="J78" i="5"/>
  <c r="M78" i="5" s="1"/>
  <c r="O78" i="5"/>
  <c r="Q78" i="5"/>
  <c r="O94" i="5"/>
  <c r="J94" i="5"/>
  <c r="M94" i="5" s="1"/>
  <c r="Q94" i="5"/>
  <c r="O75" i="5"/>
  <c r="J75" i="5"/>
  <c r="M75" i="5" s="1"/>
  <c r="Q75" i="5"/>
  <c r="O83" i="5"/>
  <c r="J83" i="5"/>
  <c r="M83" i="5" s="1"/>
  <c r="Q83" i="5"/>
  <c r="J91" i="5"/>
  <c r="M91" i="5" s="1"/>
  <c r="O91" i="5"/>
  <c r="Q91" i="5"/>
  <c r="J99" i="5"/>
  <c r="M99" i="5" s="1"/>
  <c r="O99" i="5"/>
  <c r="Q99" i="5"/>
  <c r="J107" i="5"/>
  <c r="M107" i="5" s="1"/>
  <c r="O107" i="5"/>
  <c r="Q107" i="5"/>
  <c r="J114" i="5"/>
  <c r="M114" i="5" s="1"/>
  <c r="O114" i="5"/>
  <c r="Q114" i="5"/>
  <c r="O122" i="5"/>
  <c r="J122" i="5"/>
  <c r="M122" i="5" s="1"/>
  <c r="Q122" i="5"/>
  <c r="J125" i="5"/>
  <c r="M125" i="5" s="1"/>
  <c r="O125" i="5"/>
  <c r="Q125" i="5"/>
  <c r="O45" i="5"/>
  <c r="J45" i="5"/>
  <c r="M45" i="5" s="1"/>
  <c r="Q45" i="5"/>
  <c r="O26" i="5"/>
  <c r="J26" i="5"/>
  <c r="M26" i="5" s="1"/>
  <c r="Q26" i="5"/>
  <c r="J42" i="5"/>
  <c r="M42" i="5" s="1"/>
  <c r="O42" i="5"/>
  <c r="Q42" i="5"/>
  <c r="O57" i="5"/>
  <c r="J57" i="5"/>
  <c r="M57" i="5" s="1"/>
  <c r="Q57" i="5"/>
  <c r="J71" i="5"/>
  <c r="M71" i="5" s="1"/>
  <c r="O71" i="5"/>
  <c r="Q71" i="5"/>
  <c r="O102" i="5"/>
  <c r="J102" i="5"/>
  <c r="M102" i="5" s="1"/>
  <c r="Q102" i="5"/>
  <c r="O87" i="5"/>
  <c r="J87" i="5"/>
  <c r="M87" i="5" s="1"/>
  <c r="Q87" i="5"/>
  <c r="O103" i="5"/>
  <c r="J103" i="5"/>
  <c r="M103" i="5" s="1"/>
  <c r="Q103" i="5"/>
  <c r="O120" i="5"/>
  <c r="J120" i="5"/>
  <c r="M120" i="5" s="1"/>
  <c r="Q120" i="5"/>
  <c r="J137" i="5"/>
  <c r="M137" i="5" s="1"/>
  <c r="O137" i="5"/>
  <c r="Q137" i="5"/>
  <c r="J33" i="5"/>
  <c r="M33" i="5" s="1"/>
  <c r="O33" i="5"/>
  <c r="Q33" i="5"/>
  <c r="J69" i="5"/>
  <c r="M69" i="5" s="1"/>
  <c r="O69" i="5"/>
  <c r="Q69" i="5"/>
  <c r="O35" i="5"/>
  <c r="J35" i="5"/>
  <c r="M35" i="5" s="1"/>
  <c r="Q35" i="5"/>
  <c r="O51" i="5"/>
  <c r="J51" i="5"/>
  <c r="M51" i="5" s="1"/>
  <c r="Q51" i="5"/>
  <c r="O74" i="5"/>
  <c r="J74" i="5"/>
  <c r="M74" i="5" s="1"/>
  <c r="Q74" i="5"/>
  <c r="J90" i="5"/>
  <c r="M90" i="5" s="1"/>
  <c r="O90" i="5"/>
  <c r="Q90" i="5"/>
  <c r="J80" i="5"/>
  <c r="M80" i="5" s="1"/>
  <c r="O80" i="5"/>
  <c r="Q80" i="5"/>
  <c r="J96" i="5"/>
  <c r="M96" i="5" s="1"/>
  <c r="O96" i="5"/>
  <c r="Q96" i="5"/>
  <c r="J115" i="5"/>
  <c r="M115" i="5" s="1"/>
  <c r="O115" i="5"/>
  <c r="Q115" i="5"/>
  <c r="J124" i="5"/>
  <c r="M124" i="5" s="1"/>
  <c r="O124" i="5"/>
  <c r="Q124" i="5"/>
  <c r="O25" i="5"/>
  <c r="J25" i="5"/>
  <c r="M25" i="5" s="1"/>
  <c r="Q25" i="5"/>
  <c r="J41" i="5"/>
  <c r="M41" i="5" s="1"/>
  <c r="O41" i="5"/>
  <c r="Q41" i="5"/>
  <c r="J61" i="5"/>
  <c r="M61" i="5" s="1"/>
  <c r="O61" i="5"/>
  <c r="Q61" i="5"/>
  <c r="J23" i="5"/>
  <c r="M23" i="5" s="1"/>
  <c r="O23" i="5"/>
  <c r="Q23" i="5"/>
  <c r="J31" i="5"/>
  <c r="M31" i="5" s="1"/>
  <c r="O31" i="5"/>
  <c r="Q31" i="5"/>
  <c r="J39" i="5"/>
  <c r="M39" i="5" s="1"/>
  <c r="O39" i="5"/>
  <c r="Q39" i="5"/>
  <c r="J47" i="5"/>
  <c r="M47" i="5" s="1"/>
  <c r="O47" i="5"/>
  <c r="Q47" i="5"/>
  <c r="J55" i="5"/>
  <c r="M55" i="5" s="1"/>
  <c r="O55" i="5"/>
  <c r="Q55" i="5"/>
  <c r="J62" i="5"/>
  <c r="M62" i="5" s="1"/>
  <c r="O62" i="5"/>
  <c r="Q62" i="5"/>
  <c r="J70" i="5"/>
  <c r="M70" i="5" s="1"/>
  <c r="O70" i="5"/>
  <c r="Q70" i="5"/>
  <c r="O82" i="5"/>
  <c r="J82" i="5"/>
  <c r="M82" i="5" s="1"/>
  <c r="Q82" i="5"/>
  <c r="J98" i="5"/>
  <c r="M98" i="5" s="1"/>
  <c r="O98" i="5"/>
  <c r="Q98" i="5"/>
  <c r="J76" i="5"/>
  <c r="M76" i="5" s="1"/>
  <c r="O76" i="5"/>
  <c r="Q76" i="5"/>
  <c r="O84" i="5"/>
  <c r="J84" i="5"/>
  <c r="M84" i="5" s="1"/>
  <c r="Q84" i="5"/>
  <c r="J92" i="5"/>
  <c r="M92" i="5" s="1"/>
  <c r="O92" i="5"/>
  <c r="Q92" i="5"/>
  <c r="J100" i="5"/>
  <c r="M100" i="5" s="1"/>
  <c r="O100" i="5"/>
  <c r="Q100" i="5"/>
  <c r="J108" i="5"/>
  <c r="M108" i="5" s="1"/>
  <c r="O108" i="5"/>
  <c r="Q108" i="5"/>
  <c r="J118" i="5"/>
  <c r="M118" i="5" s="1"/>
  <c r="O118" i="5"/>
  <c r="Q118" i="5"/>
  <c r="J123" i="5"/>
  <c r="M123" i="5" s="1"/>
  <c r="O123" i="5"/>
  <c r="Q123" i="5"/>
  <c r="J128" i="5"/>
  <c r="M128" i="5" s="1"/>
  <c r="O128" i="5"/>
  <c r="Q128" i="5"/>
  <c r="E119" i="5"/>
  <c r="G119" i="5" s="1"/>
  <c r="J119" i="5" l="1"/>
  <c r="M119" i="5" s="1"/>
  <c r="O119" i="5"/>
  <c r="Q119" i="5"/>
  <c r="A9" i="5"/>
  <c r="G11" i="5" l="1"/>
  <c r="Q11" i="5" s="1"/>
  <c r="A10" i="5"/>
  <c r="A11" i="5" l="1"/>
  <c r="A12" i="5" l="1"/>
  <c r="A13" i="5" l="1"/>
  <c r="A14" i="5" l="1"/>
  <c r="A15" i="5" s="1"/>
  <c r="A21" i="5" l="1"/>
  <c r="A22" i="5" l="1"/>
  <c r="A23" i="5" s="1"/>
  <c r="A25" i="5" s="1"/>
  <c r="A26" i="5" s="1"/>
  <c r="A27" i="5" l="1"/>
  <c r="A29" i="5" s="1"/>
  <c r="A30" i="5" s="1"/>
  <c r="A31" i="5" s="1"/>
  <c r="A33" i="5" s="1"/>
  <c r="A34" i="5" l="1"/>
  <c r="A35" i="5" s="1"/>
  <c r="A37" i="5" s="1"/>
  <c r="A38" i="5" s="1"/>
  <c r="A39" i="5" s="1"/>
  <c r="A41" i="5" s="1"/>
  <c r="A42" i="5" s="1"/>
  <c r="A43" i="5" s="1"/>
  <c r="A45" i="5" s="1"/>
  <c r="A46" i="5" s="1"/>
  <c r="A47" i="5" s="1"/>
  <c r="A49" i="5" s="1"/>
  <c r="A50" i="5" s="1"/>
  <c r="A51" i="5" s="1"/>
  <c r="A53" i="5" s="1"/>
  <c r="A54" i="5" s="1"/>
  <c r="A55" i="5" s="1"/>
  <c r="A57" i="5" s="1"/>
  <c r="A58" i="5" s="1"/>
  <c r="A59" i="5" s="1"/>
  <c r="A61" i="5" s="1"/>
  <c r="A62" i="5" s="1"/>
  <c r="A63" i="5" s="1"/>
  <c r="A65" i="5" s="1"/>
  <c r="A66" i="5" s="1"/>
  <c r="A67" i="5" s="1"/>
  <c r="A69" i="5" s="1"/>
  <c r="A70" i="5" s="1"/>
  <c r="A71" i="5" s="1"/>
  <c r="A74" i="5" s="1"/>
  <c r="A75" i="5" s="1"/>
  <c r="A76" i="5" s="1"/>
  <c r="A78" i="5" s="1"/>
  <c r="A79" i="5" s="1"/>
  <c r="A80" i="5" s="1"/>
  <c r="A82" i="5" s="1"/>
  <c r="A83" i="5" s="1"/>
  <c r="A84" i="5" s="1"/>
  <c r="A86" i="5" s="1"/>
  <c r="A87" i="5" s="1"/>
  <c r="A88" i="5" s="1"/>
  <c r="A90" i="5" s="1"/>
  <c r="A91" i="5" s="1"/>
  <c r="A92" i="5" s="1"/>
  <c r="A94" i="5" s="1"/>
  <c r="A95" i="5" s="1"/>
  <c r="A96" i="5" s="1"/>
  <c r="A98" i="5" s="1"/>
  <c r="A99" i="5" s="1"/>
  <c r="A100" i="5" s="1"/>
  <c r="A102" i="5" s="1"/>
  <c r="A103" i="5" s="1"/>
  <c r="A104" i="5" s="1"/>
  <c r="A106" i="5" s="1"/>
  <c r="A107" i="5" s="1"/>
  <c r="A108" i="5" s="1"/>
  <c r="A111" i="5" s="1"/>
  <c r="A112" i="5" s="1"/>
  <c r="A114" i="5" s="1"/>
  <c r="A115" i="5" s="1"/>
  <c r="A118" i="5" s="1"/>
  <c r="A119" i="5" s="1"/>
  <c r="A120" i="5" s="1"/>
  <c r="A121" i="5" s="1"/>
  <c r="A122" i="5" s="1"/>
  <c r="A123" i="5" s="1"/>
  <c r="A124" i="5" s="1"/>
  <c r="A125" i="5" s="1"/>
  <c r="A128" i="5" s="1"/>
  <c r="A129" i="5" s="1"/>
  <c r="A132" i="5" s="1"/>
  <c r="A133" i="5" s="1"/>
  <c r="A134" i="5" s="1"/>
  <c r="A137" i="5" l="1"/>
  <c r="A142" i="5" s="1"/>
  <c r="A145" i="5" s="1"/>
</calcChain>
</file>

<file path=xl/sharedStrings.xml><?xml version="1.0" encoding="utf-8"?>
<sst xmlns="http://schemas.openxmlformats.org/spreadsheetml/2006/main" count="234" uniqueCount="122">
  <si>
    <t>S#</t>
  </si>
  <si>
    <t>Dwg.</t>
  </si>
  <si>
    <t>CSI NO</t>
  </si>
  <si>
    <t>DESCRIPTION</t>
  </si>
  <si>
    <t>QTY.</t>
  </si>
  <si>
    <t>Wastage</t>
  </si>
  <si>
    <t>Qty w/ Waste</t>
  </si>
  <si>
    <t>UNIT</t>
  </si>
  <si>
    <t>TOTAL LABOR COST</t>
  </si>
  <si>
    <t>DIVISION 01-GENERAL REQUIREMENTS</t>
  </si>
  <si>
    <t>Mobilization</t>
  </si>
  <si>
    <t>LS</t>
  </si>
  <si>
    <t>Supervision</t>
  </si>
  <si>
    <t>Office overheads</t>
  </si>
  <si>
    <t>Temporary facilities and controls</t>
  </si>
  <si>
    <t>Project Closeouts</t>
  </si>
  <si>
    <t>Submittal and approval</t>
  </si>
  <si>
    <t>Subtotal</t>
  </si>
  <si>
    <t>TOTAL AMOUNT</t>
  </si>
  <si>
    <t>CONTIGENCIES (5%)</t>
  </si>
  <si>
    <t>PERFORMANCE AND PAYMENT BONDS</t>
  </si>
  <si>
    <t>TOTAL BASEBID</t>
  </si>
  <si>
    <t>Mobile Scaffolding</t>
  </si>
  <si>
    <t>UNIT LABOR HOUR</t>
  </si>
  <si>
    <t>LABOR WAGE/ HOUR</t>
  </si>
  <si>
    <t>TOTAL LABOR HOUR</t>
  </si>
  <si>
    <t>TOTAL MATERIAL COST</t>
  </si>
  <si>
    <t>UNIT MATERIAL  COST</t>
  </si>
  <si>
    <t>TRADE TOTAL</t>
  </si>
  <si>
    <t>UNIT LABOR COST</t>
  </si>
  <si>
    <t>LF</t>
  </si>
  <si>
    <t>LBS</t>
  </si>
  <si>
    <t>DIVISION 04- MASONRY</t>
  </si>
  <si>
    <t>CMU WALL</t>
  </si>
  <si>
    <t>LINTELS</t>
  </si>
  <si>
    <t>SF</t>
  </si>
  <si>
    <t>GROUT</t>
  </si>
  <si>
    <t>Grout</t>
  </si>
  <si>
    <t>CY</t>
  </si>
  <si>
    <t>INTERIOR WALLS</t>
  </si>
  <si>
    <t>EXTERIOR WALLS</t>
  </si>
  <si>
    <t>4" Thick, CMU Wall (10'-0" High)</t>
  </si>
  <si>
    <t>Reinforcement:
- #4 Vertical Rebar @ 48" O.C. (657 LF)</t>
  </si>
  <si>
    <t>9 GA. Galvanized Truss Type Horizontal Reinforcement @ 16" O.C.</t>
  </si>
  <si>
    <t>4" Thick, CMU Wall (26'-8" High)</t>
  </si>
  <si>
    <t>Reinforcement:
- #4 Vertical Rebar @ 48" O.C. (78 LF)</t>
  </si>
  <si>
    <t>4" Thick, CMU Wall (5'-0" High)</t>
  </si>
  <si>
    <t>Reinforcement:
- #4 Vertical Rebar @ 48" O.C. (31 LF)</t>
  </si>
  <si>
    <t>4" Thick, CMU Wall (12'-10" High)</t>
  </si>
  <si>
    <t>Reinforcement:
- #4 Vertical Rebar @ 48" O.C. (172 LF)</t>
  </si>
  <si>
    <t>4" Thick, CMU Burnished Wall (13'-4" High)</t>
  </si>
  <si>
    <t>Reinforcement:
- #4 Vertical Rebar @ 48" O.C. (603 LF)</t>
  </si>
  <si>
    <t>6" Thick, CMU Wall (12'-10" High)</t>
  </si>
  <si>
    <t>Reinforcement:
- #4 Vertical Rebar @ 48" O.C. (106 LF)</t>
  </si>
  <si>
    <t>8" Thick, CMU Wall (26'-8" High)</t>
  </si>
  <si>
    <t>Reinforcement:
- #4 Vertical Rebar @ 48" O.C. (1687 LF)</t>
  </si>
  <si>
    <t>8" Thick, CMU Wall (12'-10" High)</t>
  </si>
  <si>
    <t>Reinforcement:
- #4 Vertical Rebar @ 48" O.C. (2478 LF)</t>
  </si>
  <si>
    <t>8" Thick, CMU Wall (12'-0" High)</t>
  </si>
  <si>
    <t>Reinforcement:
- #4 Vertical Rebar @ 48" O.C. (290 LF)</t>
  </si>
  <si>
    <t>8" Thick, CMU Burnished Wall (11'-8" High)</t>
  </si>
  <si>
    <t>Reinforcement:
- #4 Vertical Rebar @ 48" O.C. (456 LF)</t>
  </si>
  <si>
    <t xml:space="preserve">8" Thick, CMU Burnished Wall (2'-8" High) </t>
  </si>
  <si>
    <t>Reinforcement:
- #4 Vertical Rebar @ 48" O.C. (28 LF)</t>
  </si>
  <si>
    <t xml:space="preserve">8" Thick, CMU Burnished Wall (12'-8" High) </t>
  </si>
  <si>
    <t>Reinforcement:
- #4 Vertical Rebar @ 48" O.C. (183 LF)</t>
  </si>
  <si>
    <t xml:space="preserve">8" Thick, CMU Burnished Wall (13'-4" High) </t>
  </si>
  <si>
    <t>Reinforcement:
- #4 Vertical Rebar @ 48" O.C. (46 LF)</t>
  </si>
  <si>
    <t>8" Thick, CMU Wall (14'-4" High)</t>
  </si>
  <si>
    <t>Reinforcement:
- #5 Vertical Rebar @ 48" O.C. (127 LF)</t>
  </si>
  <si>
    <t>8" Thick, CMU Wall (21'-4" High)</t>
  </si>
  <si>
    <t>Reinforcement:
- #5 Vertical Rebar @ 48" O.C. (1553 LF)</t>
  </si>
  <si>
    <t>8" Thick, CMU Wall (16'-8" High)</t>
  </si>
  <si>
    <t>Reinforcement:
- #5 Vertical Rebar @ 48" O.C. (272 LF)</t>
  </si>
  <si>
    <t>8" Thick, CMU Wall (12'-2" High)</t>
  </si>
  <si>
    <t>Reinforcement:
- #5 Vertical Rebar @ 48" O.C. (863 LF)</t>
  </si>
  <si>
    <t>Reinforcement:
- #5 Vertical Rebar @ 48" O.C. (1271 LF)</t>
  </si>
  <si>
    <t>8" Thick, CMU Wall (18'-0" High)</t>
  </si>
  <si>
    <t>Reinforcement:
- #5 Vertical Rebar @ 48" O.C. (708 LF)</t>
  </si>
  <si>
    <t>8" Thick, CMU Wall (8'-0" High)</t>
  </si>
  <si>
    <t>Reinforcement:
- #5 Vertical Rebar @ 48" O.C. (257 LF)</t>
  </si>
  <si>
    <t>8" Thick, CMU Wall (10'-8" High)</t>
  </si>
  <si>
    <t>Reinforcement:
- #5 Vertical Rebar @ 48" O.C. (46 LF)</t>
  </si>
  <si>
    <t>6" Thick, CMU Burnished Wall (9'-4" High)</t>
  </si>
  <si>
    <t>Reinforcement:
- #5 Vertical Rebar @ 48" O.C. (36 LF)</t>
  </si>
  <si>
    <t xml:space="preserve">8"Thick x 8"High, Lintel Bond Beam </t>
  </si>
  <si>
    <t>Reinforcement:
- (2) #5 Rebar Cont. (458 LF)</t>
  </si>
  <si>
    <t xml:space="preserve">8"Thick x 16"High, Lintel Bond Beam </t>
  </si>
  <si>
    <t>Reinforcement:
- (4) #5 Rebar Cont. (607 LF)</t>
  </si>
  <si>
    <t>EXTERIOR</t>
  </si>
  <si>
    <t>Brick Veneer</t>
  </si>
  <si>
    <t>4" Thick, Burnished CMU (2'-0" High)</t>
  </si>
  <si>
    <t>4" Thick Split Face CMU (8" High)</t>
  </si>
  <si>
    <t>8" Thick, Split Face CMU (8" High)</t>
  </si>
  <si>
    <t>8" High, Soldier Course</t>
  </si>
  <si>
    <t>8" High, Solider Course @ Openings Head</t>
  </si>
  <si>
    <t>4" Thick Burnished Solid Base Course</t>
  </si>
  <si>
    <t>1'-1"Wide x 3" High, Precast Sloped Stone Coping</t>
  </si>
  <si>
    <t>Reinforcement:
- #5 Rebar @ 24" O.C. (42 LF)</t>
  </si>
  <si>
    <t>COPING STONE</t>
  </si>
  <si>
    <t xml:space="preserve">Truss Type Masonry Ties @ 16" O.C. </t>
  </si>
  <si>
    <t>EA</t>
  </si>
  <si>
    <t>A1.1, A1.3</t>
  </si>
  <si>
    <t>A4.1</t>
  </si>
  <si>
    <t>A1.1</t>
  </si>
  <si>
    <t>DIVISION 07- THERMAL &amp; MOISTURE PROTECTION</t>
  </si>
  <si>
    <t>INSULATION</t>
  </si>
  <si>
    <t>WATERPROOFING &amp; DAMPPROOFING</t>
  </si>
  <si>
    <t>1-1/2"Thick, Rigid Insulation</t>
  </si>
  <si>
    <t>Bituminous Dampproofing/ Waterproofing</t>
  </si>
  <si>
    <t>MORTAR</t>
  </si>
  <si>
    <t>6" Wide, CMU Mortar</t>
  </si>
  <si>
    <t>8" Wide, CMU Moratr</t>
  </si>
  <si>
    <t xml:space="preserve">4" Wide, CMU Mortar </t>
  </si>
  <si>
    <t>DETAILED BREAKDOWN OF ITEMS</t>
  </si>
  <si>
    <t>Project Name</t>
  </si>
  <si>
    <t>Project Address</t>
  </si>
  <si>
    <t>Scope:</t>
  </si>
  <si>
    <t>Masonry</t>
  </si>
  <si>
    <t>UNIT PRICE (Labor &amp; Material)</t>
  </si>
  <si>
    <t>OVERHEAD AND PROFIT (15%)</t>
  </si>
  <si>
    <t>TAX (6%)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</si>
</sst>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00000"/>
    <numFmt numFmtId="167" formatCode="_(&quot;$&quot;* #,##0.0_);_(&quot;$&quot;* \(#,##0.0\);_(&quot;$&quot;* &quot;-&quot;??_);_(@_)"/>
    <numFmt numFmtId="168" formatCode="0.0%"/>
    <numFmt numFmtId="169" formatCode="0.0"/>
    <numFmt numFmtId="170" formatCode="0.000"/>
    <numFmt numFmtId="171" formatCode="[$-409]d\-mmm\-yy;@"/>
  </numFmts>
  <fonts count="2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6"/>
      <name val="Calibri"/>
      <family val="2"/>
    </font>
    <font>
      <sz val="12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indexed="9"/>
      <name val="Calibri"/>
      <family val="2"/>
    </font>
    <font>
      <b/>
      <sz val="12"/>
      <color indexed="9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C0C0C"/>
      <name val="Calibri"/>
      <family val="2"/>
    </font>
    <font>
      <sz val="12"/>
      <color rgb="FFFF0000"/>
      <name val="Calibri"/>
      <family val="2"/>
    </font>
    <font>
      <b/>
      <sz val="12"/>
      <color rgb="FF0C0C0C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3554"/>
        <bgColor indexed="64"/>
      </patternFill>
    </fill>
    <fill>
      <patternFill patternType="solid">
        <fgColor rgb="FF013554"/>
        <bgColor rgb="FF366092"/>
      </patternFill>
    </fill>
    <fill>
      <patternFill patternType="solid">
        <fgColor theme="0" tint="-0.14999847407452621"/>
        <bgColor rgb="FFDAEEF3"/>
      </patternFill>
    </fill>
    <fill>
      <patternFill patternType="solid">
        <fgColor theme="0" tint="-0.14999847407452621"/>
        <bgColor rgb="FFB6DDE8"/>
      </patternFill>
    </fill>
    <fill>
      <patternFill patternType="solid">
        <fgColor theme="0" tint="-0.14999847407452621"/>
        <bgColor rgb="FF92CDDC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7" fillId="0" borderId="1"/>
    <xf numFmtId="0" fontId="6" fillId="0" borderId="1"/>
    <xf numFmtId="164" fontId="8" fillId="0" borderId="0" applyFont="0" applyFill="0" applyBorder="0" applyAlignment="0" applyProtection="0"/>
    <xf numFmtId="0" fontId="5" fillId="0" borderId="1"/>
    <xf numFmtId="0" fontId="4" fillId="0" borderId="1"/>
    <xf numFmtId="0" fontId="3" fillId="0" borderId="1"/>
    <xf numFmtId="0" fontId="2" fillId="0" borderId="1"/>
    <xf numFmtId="0" fontId="1" fillId="0" borderId="1"/>
  </cellStyleXfs>
  <cellXfs count="145">
    <xf numFmtId="0" fontId="0" fillId="0" borderId="0" xfId="0"/>
    <xf numFmtId="0" fontId="9" fillId="0" borderId="9" xfId="0" applyFont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6" borderId="23" xfId="0" applyFont="1" applyFill="1" applyBorder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2" fillId="5" borderId="4" xfId="0" applyFont="1" applyFill="1" applyBorder="1" applyAlignment="1">
      <alignment vertical="center"/>
    </xf>
    <xf numFmtId="0" fontId="13" fillId="0" borderId="14" xfId="0" applyFont="1" applyBorder="1" applyAlignment="1">
      <alignment horizontal="center" wrapText="1"/>
    </xf>
    <xf numFmtId="171" fontId="14" fillId="5" borderId="15" xfId="0" applyNumberFormat="1" applyFont="1" applyFill="1" applyBorder="1" applyAlignment="1">
      <alignment horizontal="left" vertical="center" wrapText="1"/>
    </xf>
    <xf numFmtId="171" fontId="14" fillId="5" borderId="15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wrapText="1"/>
    </xf>
    <xf numFmtId="3" fontId="13" fillId="5" borderId="1" xfId="0" applyNumberFormat="1" applyFont="1" applyFill="1" applyBorder="1" applyAlignment="1">
      <alignment horizontal="left"/>
    </xf>
    <xf numFmtId="0" fontId="14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left" vertical="center"/>
    </xf>
    <xf numFmtId="0" fontId="12" fillId="5" borderId="24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166" fontId="16" fillId="7" borderId="9" xfId="0" applyNumberFormat="1" applyFont="1" applyFill="1" applyBorder="1" applyAlignment="1">
      <alignment horizontal="center" vertical="center" wrapText="1"/>
    </xf>
    <xf numFmtId="166" fontId="16" fillId="7" borderId="2" xfId="0" applyNumberFormat="1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166" fontId="16" fillId="7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6" fontId="18" fillId="6" borderId="9" xfId="0" applyNumberFormat="1" applyFont="1" applyFill="1" applyBorder="1" applyAlignment="1">
      <alignment horizontal="center" vertical="center" wrapText="1"/>
    </xf>
    <xf numFmtId="166" fontId="18" fillId="6" borderId="2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left" vertical="center" wrapText="1"/>
    </xf>
    <xf numFmtId="166" fontId="18" fillId="6" borderId="10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1" fontId="21" fillId="0" borderId="2" xfId="0" applyNumberFormat="1" applyFont="1" applyBorder="1" applyAlignment="1">
      <alignment horizontal="center" vertical="center"/>
    </xf>
    <xf numFmtId="9" fontId="22" fillId="0" borderId="2" xfId="0" applyNumberFormat="1" applyFont="1" applyBorder="1" applyAlignment="1">
      <alignment horizontal="center" vertical="center"/>
    </xf>
    <xf numFmtId="1" fontId="22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left" vertical="center"/>
    </xf>
    <xf numFmtId="167" fontId="9" fillId="0" borderId="10" xfId="0" applyNumberFormat="1" applyFont="1" applyBorder="1" applyAlignment="1">
      <alignment horizontal="center" vertical="center"/>
    </xf>
    <xf numFmtId="0" fontId="21" fillId="0" borderId="0" xfId="0" applyFont="1"/>
    <xf numFmtId="0" fontId="21" fillId="0" borderId="3" xfId="0" applyFont="1" applyBorder="1" applyAlignment="1">
      <alignment horizontal="left" vertical="center" wrapText="1"/>
    </xf>
    <xf numFmtId="1" fontId="21" fillId="0" borderId="3" xfId="0" applyNumberFormat="1" applyFont="1" applyBorder="1" applyAlignment="1">
      <alignment horizontal="center" vertical="center"/>
    </xf>
    <xf numFmtId="9" fontId="22" fillId="0" borderId="3" xfId="0" applyNumberFormat="1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70" fontId="21" fillId="0" borderId="3" xfId="0" applyNumberFormat="1" applyFont="1" applyBorder="1" applyAlignment="1">
      <alignment horizontal="center" vertical="center"/>
    </xf>
    <xf numFmtId="169" fontId="21" fillId="0" borderId="3" xfId="0" applyNumberFormat="1" applyFont="1" applyBorder="1" applyAlignment="1">
      <alignment horizontal="center" vertical="center"/>
    </xf>
    <xf numFmtId="164" fontId="21" fillId="0" borderId="3" xfId="3" applyFont="1" applyBorder="1" applyAlignment="1">
      <alignment horizontal="center" vertical="center"/>
    </xf>
    <xf numFmtId="167" fontId="9" fillId="0" borderId="3" xfId="0" applyNumberFormat="1" applyFont="1" applyBorder="1" applyAlignment="1">
      <alignment horizontal="left" vertical="center"/>
    </xf>
    <xf numFmtId="167" fontId="9" fillId="0" borderId="12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20" xfId="0" applyFont="1" applyBorder="1" applyAlignment="1">
      <alignment horizontal="right" vertical="center" wrapText="1"/>
    </xf>
    <xf numFmtId="0" fontId="22" fillId="0" borderId="8" xfId="0" applyFont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/>
    </xf>
    <xf numFmtId="167" fontId="22" fillId="0" borderId="8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/>
    </xf>
    <xf numFmtId="0" fontId="13" fillId="3" borderId="11" xfId="4" applyFont="1" applyFill="1" applyBorder="1" applyAlignment="1">
      <alignment horizontal="center" vertical="center"/>
    </xf>
    <xf numFmtId="0" fontId="12" fillId="0" borderId="2" xfId="4" applyFont="1" applyBorder="1"/>
    <xf numFmtId="0" fontId="9" fillId="0" borderId="0" xfId="0" applyFont="1" applyAlignment="1">
      <alignment horizontal="left"/>
    </xf>
    <xf numFmtId="0" fontId="20" fillId="0" borderId="3" xfId="0" applyFont="1" applyBorder="1" applyAlignment="1">
      <alignment horizontal="center" vertical="center" wrapText="1"/>
    </xf>
    <xf numFmtId="0" fontId="13" fillId="0" borderId="17" xfId="7" applyFont="1" applyBorder="1" applyAlignment="1">
      <alignment vertical="center" wrapText="1"/>
    </xf>
    <xf numFmtId="0" fontId="12" fillId="0" borderId="2" xfId="7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center" vertical="center"/>
    </xf>
    <xf numFmtId="169" fontId="21" fillId="0" borderId="2" xfId="0" applyNumberFormat="1" applyFont="1" applyBorder="1" applyAlignment="1">
      <alignment horizontal="center" vertical="center"/>
    </xf>
    <xf numFmtId="164" fontId="21" fillId="0" borderId="2" xfId="3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12" fillId="0" borderId="17" xfId="7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13" fillId="3" borderId="17" xfId="4" applyFont="1" applyFill="1" applyBorder="1" applyAlignment="1">
      <alignment horizontal="center" vertical="center"/>
    </xf>
    <xf numFmtId="0" fontId="21" fillId="0" borderId="17" xfId="0" applyFont="1" applyBorder="1" applyAlignment="1">
      <alignment horizontal="left" vertical="center" wrapText="1"/>
    </xf>
    <xf numFmtId="0" fontId="20" fillId="0" borderId="2" xfId="0" applyFont="1" applyBorder="1" applyAlignme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12" fillId="0" borderId="2" xfId="8" applyFont="1" applyBorder="1" applyAlignment="1">
      <alignment vertical="center" wrapText="1"/>
    </xf>
    <xf numFmtId="0" fontId="21" fillId="0" borderId="19" xfId="0" applyFont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1" fillId="0" borderId="1" xfId="0" applyFont="1" applyBorder="1" applyAlignment="1">
      <alignment vertical="center"/>
    </xf>
    <xf numFmtId="164" fontId="12" fillId="0" borderId="2" xfId="3" applyFont="1" applyBorder="1" applyAlignment="1" applyProtection="1">
      <alignment horizontal="center" vertical="center"/>
    </xf>
    <xf numFmtId="167" fontId="12" fillId="0" borderId="2" xfId="0" applyNumberFormat="1" applyFont="1" applyBorder="1" applyAlignment="1">
      <alignment horizontal="left" vertical="center"/>
    </xf>
    <xf numFmtId="165" fontId="12" fillId="0" borderId="18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" fontId="21" fillId="0" borderId="6" xfId="0" applyNumberFormat="1" applyFont="1" applyBorder="1" applyAlignment="1">
      <alignment horizontal="center" vertical="center"/>
    </xf>
    <xf numFmtId="9" fontId="22" fillId="0" borderId="6" xfId="0" applyNumberFormat="1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70" fontId="21" fillId="0" borderId="6" xfId="0" applyNumberFormat="1" applyFont="1" applyBorder="1" applyAlignment="1">
      <alignment horizontal="center" vertical="center"/>
    </xf>
    <xf numFmtId="169" fontId="21" fillId="0" borderId="6" xfId="0" applyNumberFormat="1" applyFont="1" applyBorder="1" applyAlignment="1">
      <alignment horizontal="center" vertical="center"/>
    </xf>
    <xf numFmtId="164" fontId="21" fillId="0" borderId="6" xfId="3" applyFont="1" applyBorder="1" applyAlignment="1">
      <alignment horizontal="center" vertical="center"/>
    </xf>
    <xf numFmtId="167" fontId="9" fillId="0" borderId="6" xfId="0" applyNumberFormat="1" applyFont="1" applyBorder="1" applyAlignment="1">
      <alignment horizontal="left" vertical="center"/>
    </xf>
    <xf numFmtId="167" fontId="9" fillId="0" borderId="26" xfId="0" applyNumberFormat="1" applyFont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left" vertical="center" wrapText="1"/>
    </xf>
    <xf numFmtId="0" fontId="24" fillId="8" borderId="2" xfId="0" applyFont="1" applyFill="1" applyBorder="1" applyAlignment="1">
      <alignment horizontal="center" vertical="center"/>
    </xf>
    <xf numFmtId="1" fontId="24" fillId="8" borderId="2" xfId="0" applyNumberFormat="1" applyFont="1" applyFill="1" applyBorder="1" applyAlignment="1">
      <alignment horizontal="center" vertical="center"/>
    </xf>
    <xf numFmtId="164" fontId="24" fillId="8" borderId="2" xfId="0" applyNumberFormat="1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center"/>
    </xf>
    <xf numFmtId="1" fontId="20" fillId="8" borderId="2" xfId="0" applyNumberFormat="1" applyFont="1" applyFill="1" applyBorder="1" applyAlignment="1">
      <alignment horizontal="center" vertical="center"/>
    </xf>
    <xf numFmtId="9" fontId="20" fillId="8" borderId="2" xfId="0" applyNumberFormat="1" applyFont="1" applyFill="1" applyBorder="1" applyAlignment="1">
      <alignment horizontal="left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/>
    </xf>
    <xf numFmtId="1" fontId="20" fillId="9" borderId="2" xfId="0" applyNumberFormat="1" applyFont="1" applyFill="1" applyBorder="1" applyAlignment="1">
      <alignment horizontal="center" vertical="center"/>
    </xf>
    <xf numFmtId="9" fontId="20" fillId="9" borderId="2" xfId="0" applyNumberFormat="1" applyFont="1" applyFill="1" applyBorder="1" applyAlignment="1">
      <alignment horizontal="left" vertical="center"/>
    </xf>
    <xf numFmtId="0" fontId="20" fillId="10" borderId="2" xfId="0" applyFont="1" applyFill="1" applyBorder="1" applyAlignment="1">
      <alignment horizontal="left" vertical="center"/>
    </xf>
    <xf numFmtId="0" fontId="20" fillId="10" borderId="2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/>
    </xf>
    <xf numFmtId="1" fontId="20" fillId="10" borderId="2" xfId="0" applyNumberFormat="1" applyFont="1" applyFill="1" applyBorder="1" applyAlignment="1">
      <alignment horizontal="center" vertical="center"/>
    </xf>
    <xf numFmtId="10" fontId="20" fillId="10" borderId="2" xfId="0" applyNumberFormat="1" applyFont="1" applyFill="1" applyBorder="1" applyAlignment="1">
      <alignment horizontal="left" vertical="center"/>
    </xf>
    <xf numFmtId="168" fontId="20" fillId="10" borderId="2" xfId="0" applyNumberFormat="1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left"/>
    </xf>
    <xf numFmtId="0" fontId="20" fillId="9" borderId="2" xfId="0" applyFont="1" applyFill="1" applyBorder="1" applyAlignment="1">
      <alignment horizontal="left"/>
    </xf>
    <xf numFmtId="0" fontId="20" fillId="10" borderId="2" xfId="0" applyFont="1" applyFill="1" applyBorder="1" applyAlignment="1">
      <alignment horizontal="left"/>
    </xf>
    <xf numFmtId="9" fontId="20" fillId="10" borderId="2" xfId="0" applyNumberFormat="1" applyFont="1" applyFill="1" applyBorder="1" applyAlignment="1">
      <alignment horizontal="left" vertical="center"/>
    </xf>
    <xf numFmtId="0" fontId="20" fillId="8" borderId="9" xfId="0" applyFont="1" applyFill="1" applyBorder="1" applyAlignment="1">
      <alignment horizontal="left" vertical="center"/>
    </xf>
    <xf numFmtId="164" fontId="24" fillId="8" borderId="10" xfId="0" applyNumberFormat="1" applyFont="1" applyFill="1" applyBorder="1" applyAlignment="1">
      <alignment horizontal="left" vertical="center"/>
    </xf>
    <xf numFmtId="9" fontId="20" fillId="8" borderId="10" xfId="0" applyNumberFormat="1" applyFont="1" applyFill="1" applyBorder="1" applyAlignment="1">
      <alignment horizontal="left" vertical="center"/>
    </xf>
    <xf numFmtId="0" fontId="20" fillId="9" borderId="9" xfId="0" applyFont="1" applyFill="1" applyBorder="1" applyAlignment="1">
      <alignment horizontal="left" vertical="center"/>
    </xf>
    <xf numFmtId="9" fontId="20" fillId="9" borderId="10" xfId="0" applyNumberFormat="1" applyFont="1" applyFill="1" applyBorder="1" applyAlignment="1">
      <alignment horizontal="left" vertical="center"/>
    </xf>
    <xf numFmtId="0" fontId="20" fillId="10" borderId="9" xfId="0" applyFont="1" applyFill="1" applyBorder="1" applyAlignment="1">
      <alignment horizontal="left" vertical="center"/>
    </xf>
    <xf numFmtId="10" fontId="20" fillId="10" borderId="10" xfId="0" applyNumberFormat="1" applyFont="1" applyFill="1" applyBorder="1" applyAlignment="1">
      <alignment horizontal="left" vertical="center"/>
    </xf>
    <xf numFmtId="168" fontId="20" fillId="10" borderId="10" xfId="0" applyNumberFormat="1" applyFont="1" applyFill="1" applyBorder="1" applyAlignment="1">
      <alignment horizontal="left" vertical="center"/>
    </xf>
    <xf numFmtId="0" fontId="20" fillId="10" borderId="27" xfId="0" applyFont="1" applyFill="1" applyBorder="1" applyAlignment="1">
      <alignment horizontal="left" vertical="center"/>
    </xf>
    <xf numFmtId="0" fontId="20" fillId="10" borderId="28" xfId="0" applyFont="1" applyFill="1" applyBorder="1" applyAlignment="1">
      <alignment horizontal="center" vertical="center"/>
    </xf>
    <xf numFmtId="166" fontId="20" fillId="10" borderId="28" xfId="0" applyNumberFormat="1" applyFont="1" applyFill="1" applyBorder="1" applyAlignment="1">
      <alignment horizontal="center" vertical="center"/>
    </xf>
    <xf numFmtId="0" fontId="20" fillId="10" borderId="28" xfId="0" applyFont="1" applyFill="1" applyBorder="1" applyAlignment="1">
      <alignment horizontal="left" vertical="center" wrapText="1"/>
    </xf>
    <xf numFmtId="0" fontId="24" fillId="10" borderId="28" xfId="0" applyFont="1" applyFill="1" applyBorder="1" applyAlignment="1">
      <alignment horizontal="center" vertical="center"/>
    </xf>
    <xf numFmtId="1" fontId="24" fillId="10" borderId="28" xfId="0" applyNumberFormat="1" applyFont="1" applyFill="1" applyBorder="1" applyAlignment="1">
      <alignment horizontal="center" vertical="center"/>
    </xf>
    <xf numFmtId="164" fontId="24" fillId="10" borderId="28" xfId="0" applyNumberFormat="1" applyFont="1" applyFill="1" applyBorder="1" applyAlignment="1">
      <alignment horizontal="left" vertical="center"/>
    </xf>
    <xf numFmtId="164" fontId="24" fillId="10" borderId="29" xfId="0" applyNumberFormat="1" applyFont="1" applyFill="1" applyBorder="1" applyAlignment="1">
      <alignment horizontal="left" vertical="center"/>
    </xf>
    <xf numFmtId="165" fontId="24" fillId="2" borderId="21" xfId="0" applyNumberFormat="1" applyFont="1" applyFill="1" applyBorder="1" applyAlignment="1">
      <alignment horizontal="center" vertical="center"/>
    </xf>
  </cellXfs>
  <cellStyles count="9">
    <cellStyle name="Currency" xfId="3" builtinId="4"/>
    <cellStyle name="Normal" xfId="0" builtinId="0"/>
    <cellStyle name="Normal 2" xfId="1" xr:uid="{E37E6DA7-0E49-41E0-A833-4F6C547BFB73}"/>
    <cellStyle name="Normal 3" xfId="2" xr:uid="{A3150154-56C4-4240-AE54-7463E0EE6E0D}"/>
    <cellStyle name="Normal 4" xfId="4" xr:uid="{673E6420-815D-4F32-A1DA-A0F2D20E6CDA}"/>
    <cellStyle name="Normal 5" xfId="5" xr:uid="{39011ABB-B678-4CBE-B91A-034DAD00B399}"/>
    <cellStyle name="Normal 6" xfId="6" xr:uid="{0016835A-3D1D-443E-B810-0986579A5D43}"/>
    <cellStyle name="Normal 7" xfId="7" xr:uid="{A4FABB83-FB72-4790-B8E7-DB5EB34C7AE4}"/>
    <cellStyle name="Normal 8" xfId="8" xr:uid="{7C4CB00A-A8F4-46F1-B338-F0573E8C11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457200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A77004-91B5-4529-9CDB-F312279E73D6}"/>
            </a:ext>
          </a:extLst>
        </xdr:cNvPr>
        <xdr:cNvSpPr txBox="1"/>
      </xdr:nvSpPr>
      <xdr:spPr>
        <a:xfrm>
          <a:off x="23145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7A54C0-B0AC-498E-B420-846505E9D2AA}"/>
            </a:ext>
          </a:extLst>
        </xdr:cNvPr>
        <xdr:cNvSpPr txBox="1"/>
      </xdr:nvSpPr>
      <xdr:spPr>
        <a:xfrm>
          <a:off x="18573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1</xdr:row>
      <xdr:rowOff>0</xdr:rowOff>
    </xdr:from>
    <xdr:ext cx="184731" cy="28361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573C3BF-682B-471E-9B65-EEAC2BD4C071}"/>
            </a:ext>
          </a:extLst>
        </xdr:cNvPr>
        <xdr:cNvSpPr txBox="1"/>
      </xdr:nvSpPr>
      <xdr:spPr>
        <a:xfrm>
          <a:off x="230886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4731" cy="28361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7B60A0D-8515-4B52-AEFF-38A744ACBD7B}"/>
            </a:ext>
          </a:extLst>
        </xdr:cNvPr>
        <xdr:cNvSpPr txBox="1"/>
      </xdr:nvSpPr>
      <xdr:spPr>
        <a:xfrm>
          <a:off x="1851660" y="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457200</xdr:colOff>
      <xdr:row>1</xdr:row>
      <xdr:rowOff>0</xdr:rowOff>
    </xdr:from>
    <xdr:ext cx="184731" cy="29313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4ACE94D-AE88-4146-8CD0-764239CA8BD5}"/>
            </a:ext>
          </a:extLst>
        </xdr:cNvPr>
        <xdr:cNvSpPr txBox="1"/>
      </xdr:nvSpPr>
      <xdr:spPr>
        <a:xfrm>
          <a:off x="15422880" y="0"/>
          <a:ext cx="184731" cy="293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457200</xdr:colOff>
      <xdr:row>1</xdr:row>
      <xdr:rowOff>0</xdr:rowOff>
    </xdr:from>
    <xdr:ext cx="184731" cy="29504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13A3869-A379-4F0F-913B-DA67B01AB08F}"/>
            </a:ext>
          </a:extLst>
        </xdr:cNvPr>
        <xdr:cNvSpPr txBox="1"/>
      </xdr:nvSpPr>
      <xdr:spPr>
        <a:xfrm>
          <a:off x="15422880" y="0"/>
          <a:ext cx="184731" cy="295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190500</xdr:colOff>
      <xdr:row>2</xdr:row>
      <xdr:rowOff>152400</xdr:rowOff>
    </xdr:from>
    <xdr:to>
      <xdr:col>3</xdr:col>
      <xdr:colOff>838200</xdr:colOff>
      <xdr:row>5</xdr:row>
      <xdr:rowOff>127709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3EC0387-37EC-44B9-843A-13307D8FA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55600"/>
          <a:ext cx="2768600" cy="724609"/>
        </a:xfrm>
        <a:prstGeom prst="rect">
          <a:avLst/>
        </a:prstGeom>
      </xdr:spPr>
    </xdr:pic>
    <xdr:clientData/>
  </xdr:two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F2CDAE3-6BC7-4681-BE49-277C6CDAC5D8}"/>
            </a:ext>
          </a:extLst>
        </xdr:cNvPr>
        <xdr:cNvSpPr txBox="1"/>
      </xdr:nvSpPr>
      <xdr:spPr>
        <a:xfrm>
          <a:off x="2314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6EBFC9-C876-45C6-86FD-18F38EADFABE}"/>
            </a:ext>
          </a:extLst>
        </xdr:cNvPr>
        <xdr:cNvSpPr txBox="1"/>
      </xdr:nvSpPr>
      <xdr:spPr>
        <a:xfrm>
          <a:off x="18573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CA04B07F-4CE0-4354-8311-EE2664A8B585}"/>
            </a:ext>
          </a:extLst>
        </xdr:cNvPr>
        <xdr:cNvSpPr txBox="1"/>
      </xdr:nvSpPr>
      <xdr:spPr>
        <a:xfrm>
          <a:off x="409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50E8E463-A6F3-45CA-A034-7A862B09318F}"/>
            </a:ext>
          </a:extLst>
        </xdr:cNvPr>
        <xdr:cNvSpPr txBox="1"/>
      </xdr:nvSpPr>
      <xdr:spPr>
        <a:xfrm>
          <a:off x="2314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2039F4D-43FB-4025-B8E7-D041B9614BA1}"/>
            </a:ext>
          </a:extLst>
        </xdr:cNvPr>
        <xdr:cNvSpPr txBox="1"/>
      </xdr:nvSpPr>
      <xdr:spPr>
        <a:xfrm>
          <a:off x="18573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99EA07F-4FA7-44DE-9890-09336724F269}"/>
            </a:ext>
          </a:extLst>
        </xdr:cNvPr>
        <xdr:cNvSpPr txBox="1"/>
      </xdr:nvSpPr>
      <xdr:spPr>
        <a:xfrm>
          <a:off x="409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D6A2A30-662C-4D1A-ABCC-14DC0EC0CC64}"/>
            </a:ext>
          </a:extLst>
        </xdr:cNvPr>
        <xdr:cNvSpPr txBox="1"/>
      </xdr:nvSpPr>
      <xdr:spPr>
        <a:xfrm>
          <a:off x="2314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F6841D6-817A-4564-94E5-08184765F01F}"/>
            </a:ext>
          </a:extLst>
        </xdr:cNvPr>
        <xdr:cNvSpPr txBox="1"/>
      </xdr:nvSpPr>
      <xdr:spPr>
        <a:xfrm>
          <a:off x="18573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E305E55-52AB-4BEC-8AF6-E763B27C82C5}"/>
            </a:ext>
          </a:extLst>
        </xdr:cNvPr>
        <xdr:cNvSpPr txBox="1"/>
      </xdr:nvSpPr>
      <xdr:spPr>
        <a:xfrm>
          <a:off x="409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570D7659-A3BE-4DE3-8A12-762637F09EEC}"/>
            </a:ext>
          </a:extLst>
        </xdr:cNvPr>
        <xdr:cNvSpPr txBox="1"/>
      </xdr:nvSpPr>
      <xdr:spPr>
        <a:xfrm>
          <a:off x="2314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D8BAC5A4-E70F-491F-B5F0-B818773F7408}"/>
            </a:ext>
          </a:extLst>
        </xdr:cNvPr>
        <xdr:cNvSpPr txBox="1"/>
      </xdr:nvSpPr>
      <xdr:spPr>
        <a:xfrm>
          <a:off x="18573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2062260F-DBD0-4466-B793-51C31CD39925}"/>
            </a:ext>
          </a:extLst>
        </xdr:cNvPr>
        <xdr:cNvSpPr txBox="1"/>
      </xdr:nvSpPr>
      <xdr:spPr>
        <a:xfrm>
          <a:off x="409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FB57780D-2FE3-4327-A3DB-93EF48E6F918}"/>
            </a:ext>
          </a:extLst>
        </xdr:cNvPr>
        <xdr:cNvSpPr txBox="1"/>
      </xdr:nvSpPr>
      <xdr:spPr>
        <a:xfrm>
          <a:off x="2314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448EB844-5064-4D3A-9448-022413C0B05D}"/>
            </a:ext>
          </a:extLst>
        </xdr:cNvPr>
        <xdr:cNvSpPr txBox="1"/>
      </xdr:nvSpPr>
      <xdr:spPr>
        <a:xfrm>
          <a:off x="18573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1B0557E-5647-4789-8DFD-983F42F9F3D0}"/>
            </a:ext>
          </a:extLst>
        </xdr:cNvPr>
        <xdr:cNvSpPr txBox="1"/>
      </xdr:nvSpPr>
      <xdr:spPr>
        <a:xfrm>
          <a:off x="409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5EA29E6-1207-4186-B5D2-EC2B57F2C510}"/>
            </a:ext>
          </a:extLst>
        </xdr:cNvPr>
        <xdr:cNvSpPr txBox="1"/>
      </xdr:nvSpPr>
      <xdr:spPr>
        <a:xfrm>
          <a:off x="2314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BCAA070-858B-4FAF-9492-56A7FB9B3ED8}"/>
            </a:ext>
          </a:extLst>
        </xdr:cNvPr>
        <xdr:cNvSpPr txBox="1"/>
      </xdr:nvSpPr>
      <xdr:spPr>
        <a:xfrm>
          <a:off x="18573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7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D850BBF-C0FA-42C8-BCED-A771809DE0E6}"/>
            </a:ext>
          </a:extLst>
        </xdr:cNvPr>
        <xdr:cNvSpPr txBox="1"/>
      </xdr:nvSpPr>
      <xdr:spPr>
        <a:xfrm>
          <a:off x="409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7566605-8BA9-4A2F-A8E0-F531AF87A886}"/>
            </a:ext>
          </a:extLst>
        </xdr:cNvPr>
        <xdr:cNvSpPr txBox="1"/>
      </xdr:nvSpPr>
      <xdr:spPr>
        <a:xfrm>
          <a:off x="23145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EABB656-B08E-47FB-9D49-14F77BB5F79E}"/>
            </a:ext>
          </a:extLst>
        </xdr:cNvPr>
        <xdr:cNvSpPr txBox="1"/>
      </xdr:nvSpPr>
      <xdr:spPr>
        <a:xfrm>
          <a:off x="1857375" y="201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85515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5DCEB62D-6F37-45E9-9D1D-C7A311135D8F}"/>
            </a:ext>
          </a:extLst>
        </xdr:cNvPr>
        <xdr:cNvSpPr txBox="1"/>
      </xdr:nvSpPr>
      <xdr:spPr>
        <a:xfrm>
          <a:off x="2314575" y="2019300"/>
          <a:ext cx="184731" cy="285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85515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6AB1FCA-B529-466B-B90C-B5F1F549F8E3}"/>
            </a:ext>
          </a:extLst>
        </xdr:cNvPr>
        <xdr:cNvSpPr txBox="1"/>
      </xdr:nvSpPr>
      <xdr:spPr>
        <a:xfrm>
          <a:off x="1857375" y="2019300"/>
          <a:ext cx="184731" cy="285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7</xdr:row>
      <xdr:rowOff>0</xdr:rowOff>
    </xdr:from>
    <xdr:ext cx="184731" cy="28361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8CCFF8F-69E8-4002-917F-7DE9AFD976AC}"/>
            </a:ext>
          </a:extLst>
        </xdr:cNvPr>
        <xdr:cNvSpPr txBox="1"/>
      </xdr:nvSpPr>
      <xdr:spPr>
        <a:xfrm>
          <a:off x="2314575" y="201930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7</xdr:row>
      <xdr:rowOff>0</xdr:rowOff>
    </xdr:from>
    <xdr:ext cx="184731" cy="28361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0226957-04A1-4C31-B4F7-6DA00E7041C7}"/>
            </a:ext>
          </a:extLst>
        </xdr:cNvPr>
        <xdr:cNvSpPr txBox="1"/>
      </xdr:nvSpPr>
      <xdr:spPr>
        <a:xfrm>
          <a:off x="1857375" y="2019300"/>
          <a:ext cx="184731" cy="283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457200</xdr:colOff>
      <xdr:row>6</xdr:row>
      <xdr:rowOff>0</xdr:rowOff>
    </xdr:from>
    <xdr:ext cx="184731" cy="29504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C7492C2-425B-4188-86C5-A94666840763}"/>
            </a:ext>
          </a:extLst>
        </xdr:cNvPr>
        <xdr:cNvSpPr txBox="1"/>
      </xdr:nvSpPr>
      <xdr:spPr>
        <a:xfrm>
          <a:off x="2314575" y="1266825"/>
          <a:ext cx="184731" cy="295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6</xdr:row>
      <xdr:rowOff>0</xdr:rowOff>
    </xdr:from>
    <xdr:ext cx="184731" cy="29504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7DA4B71-48A2-4DCE-8407-CB0AD27B2E76}"/>
            </a:ext>
          </a:extLst>
        </xdr:cNvPr>
        <xdr:cNvSpPr txBox="1"/>
      </xdr:nvSpPr>
      <xdr:spPr>
        <a:xfrm>
          <a:off x="1857375" y="1266825"/>
          <a:ext cx="184731" cy="295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05"/>
  <sheetViews>
    <sheetView tabSelected="1" topLeftCell="A2" zoomScale="60" zoomScaleNormal="60" workbookViewId="0">
      <selection activeCell="K13" sqref="K13"/>
    </sheetView>
  </sheetViews>
  <sheetFormatPr defaultColWidth="14.44140625" defaultRowHeight="15" customHeight="1" x14ac:dyDescent="0.3"/>
  <cols>
    <col min="1" max="1" width="9.77734375" style="46" customWidth="1"/>
    <col min="2" max="2" width="11.21875" style="46" customWidth="1"/>
    <col min="3" max="3" width="9.77734375" style="46" customWidth="1"/>
    <col min="4" max="4" width="63.5546875" style="89" customWidth="1"/>
    <col min="5" max="5" width="12.77734375" style="87" customWidth="1"/>
    <col min="6" max="6" width="13.21875" style="87" customWidth="1"/>
    <col min="7" max="7" width="11.21875" style="87" customWidth="1"/>
    <col min="8" max="8" width="10.21875" style="87" customWidth="1"/>
    <col min="9" max="9" width="14" style="87" customWidth="1"/>
    <col min="10" max="10" width="12.77734375" style="87" customWidth="1"/>
    <col min="11" max="11" width="13.5546875" style="87" customWidth="1"/>
    <col min="12" max="16" width="14.77734375" style="88" customWidth="1"/>
    <col min="17" max="17" width="19.5546875" style="88" customWidth="1"/>
    <col min="18" max="36" width="8.77734375" style="88" customWidth="1"/>
    <col min="37" max="16384" width="14.44140625" style="88"/>
  </cols>
  <sheetData>
    <row r="1" spans="1:17" s="4" customFormat="1" ht="15" hidden="1" customHeight="1" thickBot="1" x14ac:dyDescent="0.3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8" customFormat="1" ht="16.2" thickBot="1" x14ac:dyDescent="0.35">
      <c r="A2" s="5" t="s">
        <v>114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s="8" customFormat="1" ht="17.399999999999999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3" t="s">
        <v>115</v>
      </c>
      <c r="K3" s="13"/>
      <c r="L3" s="23"/>
      <c r="M3" s="23"/>
      <c r="N3" s="23"/>
      <c r="O3" s="23"/>
      <c r="P3" s="23"/>
      <c r="Q3" s="24"/>
    </row>
    <row r="4" spans="1:17" s="8" customFormat="1" ht="18" customHeight="1" x14ac:dyDescent="0.3">
      <c r="A4" s="9"/>
      <c r="B4" s="14"/>
      <c r="C4" s="14"/>
      <c r="D4" s="14"/>
      <c r="E4" s="14"/>
      <c r="F4" s="14"/>
      <c r="G4" s="14"/>
      <c r="H4" s="14"/>
      <c r="I4" s="14"/>
      <c r="J4" s="15" t="s">
        <v>116</v>
      </c>
      <c r="K4" s="15"/>
      <c r="L4" s="25"/>
      <c r="M4" s="25"/>
      <c r="N4" s="25"/>
      <c r="O4" s="25"/>
      <c r="P4" s="25"/>
      <c r="Q4" s="26"/>
    </row>
    <row r="5" spans="1:17" s="8" customFormat="1" ht="24" customHeight="1" x14ac:dyDescent="0.3">
      <c r="A5" s="9"/>
      <c r="B5" s="14"/>
      <c r="C5" s="14"/>
      <c r="D5" s="14"/>
      <c r="E5" s="14"/>
      <c r="F5" s="14"/>
      <c r="G5" s="14"/>
      <c r="H5" s="14"/>
      <c r="I5" s="14"/>
      <c r="J5" s="16" t="s">
        <v>117</v>
      </c>
      <c r="K5" s="16"/>
      <c r="L5" s="17" t="s">
        <v>118</v>
      </c>
      <c r="M5" s="18"/>
      <c r="N5" s="18"/>
      <c r="O5" s="19"/>
      <c r="P5" s="19"/>
      <c r="Q5" s="11"/>
    </row>
    <row r="6" spans="1:17" s="8" customFormat="1" ht="24" customHeight="1" x14ac:dyDescent="0.3">
      <c r="A6" s="9"/>
      <c r="B6" s="14"/>
      <c r="C6" s="14"/>
      <c r="D6" s="14"/>
      <c r="E6" s="14"/>
      <c r="F6" s="14"/>
      <c r="G6" s="14"/>
      <c r="H6" s="14"/>
      <c r="I6" s="14"/>
      <c r="J6" s="18"/>
      <c r="K6" s="18"/>
      <c r="L6" s="20"/>
      <c r="M6" s="21"/>
      <c r="N6" s="21"/>
      <c r="O6" s="22"/>
      <c r="P6" s="19"/>
      <c r="Q6" s="12"/>
    </row>
    <row r="7" spans="1:17" s="31" customFormat="1" ht="59.4" customHeight="1" x14ac:dyDescent="0.3">
      <c r="A7" s="27" t="s">
        <v>0</v>
      </c>
      <c r="B7" s="28" t="s">
        <v>1</v>
      </c>
      <c r="C7" s="28" t="s">
        <v>2</v>
      </c>
      <c r="D7" s="29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23</v>
      </c>
      <c r="J7" s="28" t="s">
        <v>25</v>
      </c>
      <c r="K7" s="28" t="s">
        <v>24</v>
      </c>
      <c r="L7" s="28" t="s">
        <v>29</v>
      </c>
      <c r="M7" s="28" t="s">
        <v>8</v>
      </c>
      <c r="N7" s="28" t="s">
        <v>27</v>
      </c>
      <c r="O7" s="28" t="s">
        <v>26</v>
      </c>
      <c r="P7" s="28" t="s">
        <v>119</v>
      </c>
      <c r="Q7" s="30" t="s">
        <v>28</v>
      </c>
    </row>
    <row r="8" spans="1:17" s="36" customFormat="1" ht="18" customHeight="1" x14ac:dyDescent="0.3">
      <c r="A8" s="32"/>
      <c r="B8" s="33"/>
      <c r="C8" s="28">
        <v>1</v>
      </c>
      <c r="D8" s="34" t="s">
        <v>9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5"/>
    </row>
    <row r="9" spans="1:17" s="46" customFormat="1" ht="15.6" x14ac:dyDescent="0.3">
      <c r="A9" s="1">
        <f>IF(G9&lt;&gt;"",1+MAX($A$1:A8),"")</f>
        <v>1</v>
      </c>
      <c r="B9" s="37"/>
      <c r="C9" s="38"/>
      <c r="D9" s="39" t="s">
        <v>10</v>
      </c>
      <c r="E9" s="40">
        <v>1</v>
      </c>
      <c r="F9" s="41">
        <v>0.05</v>
      </c>
      <c r="G9" s="42">
        <f t="shared" ref="G9:G10" si="0">E9*(1+F9)</f>
        <v>1.05</v>
      </c>
      <c r="H9" s="43" t="s">
        <v>11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f t="shared" ref="P9:P14" si="1">(I9*K9)+N9</f>
        <v>0</v>
      </c>
      <c r="Q9" s="45">
        <f t="shared" ref="Q9:Q14" si="2">P9*G9</f>
        <v>0</v>
      </c>
    </row>
    <row r="10" spans="1:17" s="46" customFormat="1" ht="15.6" x14ac:dyDescent="0.3">
      <c r="A10" s="1">
        <f>IF(G10&lt;&gt;"",1+MAX($A$1:A9),"")</f>
        <v>2</v>
      </c>
      <c r="B10" s="37"/>
      <c r="C10" s="38"/>
      <c r="D10" s="39" t="s">
        <v>12</v>
      </c>
      <c r="E10" s="40">
        <v>1</v>
      </c>
      <c r="F10" s="41">
        <v>0.05</v>
      </c>
      <c r="G10" s="42">
        <f t="shared" si="0"/>
        <v>1.05</v>
      </c>
      <c r="H10" s="43" t="s">
        <v>11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f t="shared" si="1"/>
        <v>0</v>
      </c>
      <c r="Q10" s="45">
        <f t="shared" si="2"/>
        <v>0</v>
      </c>
    </row>
    <row r="11" spans="1:17" s="46" customFormat="1" ht="15.6" x14ac:dyDescent="0.3">
      <c r="A11" s="1">
        <f>IF(G11&lt;&gt;"",1+MAX($A$1:A10),"")</f>
        <v>3</v>
      </c>
      <c r="B11" s="37"/>
      <c r="C11" s="38"/>
      <c r="D11" s="39" t="s">
        <v>13</v>
      </c>
      <c r="E11" s="40">
        <v>1</v>
      </c>
      <c r="F11" s="41">
        <v>0.05</v>
      </c>
      <c r="G11" s="42">
        <f t="shared" ref="G11" si="3">E11*(1+F11)</f>
        <v>1.05</v>
      </c>
      <c r="H11" s="43" t="s">
        <v>11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f t="shared" si="1"/>
        <v>0</v>
      </c>
      <c r="Q11" s="45">
        <f t="shared" si="2"/>
        <v>0</v>
      </c>
    </row>
    <row r="12" spans="1:17" s="46" customFormat="1" ht="15.6" x14ac:dyDescent="0.3">
      <c r="A12" s="1">
        <f>IF(G12&lt;&gt;"",1+MAX($A$1:A11),"")</f>
        <v>4</v>
      </c>
      <c r="B12" s="37"/>
      <c r="C12" s="38"/>
      <c r="D12" s="39" t="s">
        <v>14</v>
      </c>
      <c r="E12" s="40">
        <v>1</v>
      </c>
      <c r="F12" s="41">
        <v>0.05</v>
      </c>
      <c r="G12" s="42">
        <f t="shared" ref="G12:G15" si="4">E12*(1+F12)</f>
        <v>1.05</v>
      </c>
      <c r="H12" s="43" t="s">
        <v>11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f t="shared" si="1"/>
        <v>0</v>
      </c>
      <c r="Q12" s="45">
        <f t="shared" si="2"/>
        <v>0</v>
      </c>
    </row>
    <row r="13" spans="1:17" s="46" customFormat="1" ht="15.6" x14ac:dyDescent="0.3">
      <c r="A13" s="1">
        <f>IF(G13&lt;&gt;"",1+MAX($A$1:A12),"")</f>
        <v>5</v>
      </c>
      <c r="B13" s="37"/>
      <c r="C13" s="43"/>
      <c r="D13" s="39" t="s">
        <v>15</v>
      </c>
      <c r="E13" s="40">
        <v>1</v>
      </c>
      <c r="F13" s="41">
        <v>0.05</v>
      </c>
      <c r="G13" s="42">
        <f t="shared" si="4"/>
        <v>1.05</v>
      </c>
      <c r="H13" s="43" t="s">
        <v>11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f t="shared" si="1"/>
        <v>0</v>
      </c>
      <c r="Q13" s="45">
        <f t="shared" si="2"/>
        <v>0</v>
      </c>
    </row>
    <row r="14" spans="1:17" s="46" customFormat="1" ht="15.6" x14ac:dyDescent="0.3">
      <c r="A14" s="1">
        <f>IF(G14&lt;&gt;"",1+MAX($A$1:A13),"")</f>
        <v>6</v>
      </c>
      <c r="B14" s="37"/>
      <c r="C14" s="43"/>
      <c r="D14" s="39" t="s">
        <v>16</v>
      </c>
      <c r="E14" s="40">
        <v>1</v>
      </c>
      <c r="F14" s="41">
        <v>0.05</v>
      </c>
      <c r="G14" s="42">
        <f t="shared" si="4"/>
        <v>1.05</v>
      </c>
      <c r="H14" s="43" t="s">
        <v>11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f t="shared" si="1"/>
        <v>0</v>
      </c>
      <c r="Q14" s="45">
        <f t="shared" si="2"/>
        <v>0</v>
      </c>
    </row>
    <row r="15" spans="1:17" s="46" customFormat="1" ht="15.6" x14ac:dyDescent="0.3">
      <c r="A15" s="1">
        <f>IF(G15&lt;&gt;"",1+MAX($A$1:A14),"")</f>
        <v>7</v>
      </c>
      <c r="B15" s="37"/>
      <c r="C15" s="43"/>
      <c r="D15" s="47" t="s">
        <v>22</v>
      </c>
      <c r="E15" s="40">
        <v>1</v>
      </c>
      <c r="F15" s="41">
        <v>0.05</v>
      </c>
      <c r="G15" s="42">
        <f t="shared" si="4"/>
        <v>1.05</v>
      </c>
      <c r="H15" s="43" t="s">
        <v>11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5">
        <f t="shared" ref="Q15" si="5">P15</f>
        <v>0</v>
      </c>
    </row>
    <row r="16" spans="1:17" s="46" customFormat="1" ht="16.2" thickBot="1" x14ac:dyDescent="0.35">
      <c r="A16" s="1" t="str">
        <f>IF(G16&lt;&gt;"",1+MAX($A$1:A15),"")</f>
        <v/>
      </c>
      <c r="B16" s="37"/>
      <c r="C16" s="43"/>
      <c r="D16" s="47"/>
      <c r="E16" s="48"/>
      <c r="F16" s="49"/>
      <c r="G16" s="50"/>
      <c r="H16" s="51"/>
      <c r="I16" s="52"/>
      <c r="J16" s="53"/>
      <c r="K16" s="54"/>
      <c r="L16" s="55"/>
      <c r="M16" s="55"/>
      <c r="N16" s="55"/>
      <c r="O16" s="55"/>
      <c r="P16" s="55"/>
      <c r="Q16" s="56"/>
    </row>
    <row r="17" spans="1:36" s="46" customFormat="1" ht="17.25" customHeight="1" thickBot="1" x14ac:dyDescent="0.35">
      <c r="A17" s="1" t="str">
        <f>IF(G17&lt;&gt;"",1+MAX($A$1:A16),"")</f>
        <v/>
      </c>
      <c r="B17" s="37"/>
      <c r="C17" s="57"/>
      <c r="D17" s="58" t="s">
        <v>17</v>
      </c>
      <c r="E17" s="59"/>
      <c r="F17" s="59"/>
      <c r="G17" s="60"/>
      <c r="H17" s="59"/>
      <c r="I17" s="59"/>
      <c r="J17" s="59"/>
      <c r="K17" s="59"/>
      <c r="L17" s="61"/>
      <c r="M17" s="61"/>
      <c r="N17" s="61"/>
      <c r="O17" s="61"/>
      <c r="P17" s="61"/>
      <c r="Q17" s="144">
        <f>+SUM(P9:P15)</f>
        <v>0</v>
      </c>
    </row>
    <row r="18" spans="1:36" s="36" customFormat="1" ht="18" customHeight="1" x14ac:dyDescent="0.3">
      <c r="A18" s="32" t="str">
        <f>IF(G18&lt;&gt;"",1+MAX($A$1:A17),"")</f>
        <v/>
      </c>
      <c r="B18" s="33"/>
      <c r="C18" s="28">
        <v>4</v>
      </c>
      <c r="D18" s="34" t="s">
        <v>32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5"/>
    </row>
    <row r="19" spans="1:36" s="46" customFormat="1" ht="14.55" customHeight="1" x14ac:dyDescent="0.3">
      <c r="A19" s="1" t="str">
        <f>IF(G19&lt;&gt;"",1+MAX($A$1:A18),"")</f>
        <v/>
      </c>
      <c r="B19" s="62"/>
      <c r="C19" s="63"/>
      <c r="D19" s="64" t="s">
        <v>33</v>
      </c>
      <c r="E19" s="65"/>
      <c r="F19" s="65"/>
      <c r="G19" s="65"/>
      <c r="H19" s="65"/>
      <c r="I19" s="43"/>
      <c r="J19" s="43"/>
      <c r="K19" s="43"/>
      <c r="L19" s="44"/>
      <c r="M19" s="44"/>
      <c r="N19" s="44"/>
      <c r="O19" s="44"/>
      <c r="P19" s="44"/>
      <c r="Q19" s="45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</row>
    <row r="20" spans="1:36" s="46" customFormat="1" ht="15.6" x14ac:dyDescent="0.3">
      <c r="A20" s="1" t="str">
        <f>IF(G20&lt;&gt;"",1+MAX($A$1:A19),"")</f>
        <v/>
      </c>
      <c r="B20" s="67" t="s">
        <v>102</v>
      </c>
      <c r="C20" s="38"/>
      <c r="D20" s="68" t="s">
        <v>39</v>
      </c>
      <c r="E20" s="40"/>
      <c r="F20" s="41"/>
      <c r="G20" s="42"/>
      <c r="H20" s="69"/>
      <c r="I20" s="70"/>
      <c r="J20" s="71"/>
      <c r="K20" s="72"/>
      <c r="L20" s="44"/>
      <c r="M20" s="44"/>
      <c r="N20" s="44"/>
      <c r="O20" s="44"/>
      <c r="P20" s="44"/>
      <c r="Q20" s="45"/>
    </row>
    <row r="21" spans="1:36" s="46" customFormat="1" ht="15.6" x14ac:dyDescent="0.3">
      <c r="A21" s="1">
        <f>IF(G21&lt;&gt;"",1+MAX($A$1:A20),"")</f>
        <v>8</v>
      </c>
      <c r="B21" s="73"/>
      <c r="C21" s="38"/>
      <c r="D21" s="74" t="s">
        <v>41</v>
      </c>
      <c r="E21" s="40">
        <f>258.95*10</f>
        <v>2589.5</v>
      </c>
      <c r="F21" s="41">
        <v>0.1</v>
      </c>
      <c r="G21" s="42">
        <f t="shared" ref="G21:G23" si="6">E21*(1+F21)</f>
        <v>2848.4500000000003</v>
      </c>
      <c r="H21" s="43" t="s">
        <v>35</v>
      </c>
      <c r="I21" s="70">
        <v>0</v>
      </c>
      <c r="J21" s="71">
        <f t="shared" ref="J21:J23" si="7">+I21*G21</f>
        <v>0</v>
      </c>
      <c r="K21" s="90">
        <v>0</v>
      </c>
      <c r="L21" s="91">
        <f t="shared" ref="L21:L23" si="8">I21*K21</f>
        <v>0</v>
      </c>
      <c r="M21" s="91">
        <f t="shared" ref="M21:M23" si="9">K21*J21</f>
        <v>0</v>
      </c>
      <c r="N21" s="91">
        <v>0</v>
      </c>
      <c r="O21" s="91">
        <f t="shared" ref="O21:O23" si="10">N21*G21</f>
        <v>0</v>
      </c>
      <c r="P21" s="91">
        <f t="shared" ref="P21:P23" si="11">(I21*K21)+N21</f>
        <v>0</v>
      </c>
      <c r="Q21" s="92">
        <f t="shared" ref="Q21:Q23" si="12">P21*G21</f>
        <v>0</v>
      </c>
    </row>
    <row r="22" spans="1:36" s="46" customFormat="1" ht="31.2" x14ac:dyDescent="0.3">
      <c r="A22" s="1">
        <f>IF(G22&lt;&gt;"",1+MAX($A$1:A21),"")</f>
        <v>9</v>
      </c>
      <c r="B22" s="73"/>
      <c r="C22" s="38"/>
      <c r="D22" s="75" t="s">
        <v>42</v>
      </c>
      <c r="E22" s="40">
        <v>439.12650000000002</v>
      </c>
      <c r="F22" s="41">
        <v>0.05</v>
      </c>
      <c r="G22" s="42">
        <f t="shared" si="6"/>
        <v>461.08282500000001</v>
      </c>
      <c r="H22" s="43" t="s">
        <v>31</v>
      </c>
      <c r="I22" s="70">
        <v>0</v>
      </c>
      <c r="J22" s="71">
        <f t="shared" si="7"/>
        <v>0</v>
      </c>
      <c r="K22" s="90">
        <v>0</v>
      </c>
      <c r="L22" s="91">
        <f t="shared" si="8"/>
        <v>0</v>
      </c>
      <c r="M22" s="91">
        <f t="shared" si="9"/>
        <v>0</v>
      </c>
      <c r="N22" s="91">
        <v>0</v>
      </c>
      <c r="O22" s="91">
        <f t="shared" si="10"/>
        <v>0</v>
      </c>
      <c r="P22" s="91">
        <f t="shared" si="11"/>
        <v>0</v>
      </c>
      <c r="Q22" s="92">
        <f t="shared" si="12"/>
        <v>0</v>
      </c>
    </row>
    <row r="23" spans="1:36" s="46" customFormat="1" ht="15.6" x14ac:dyDescent="0.3">
      <c r="A23" s="1">
        <f>IF(G23&lt;&gt;"",1+MAX($A$1:A22),"")</f>
        <v>10</v>
      </c>
      <c r="B23" s="73"/>
      <c r="C23" s="38"/>
      <c r="D23" s="74" t="s">
        <v>43</v>
      </c>
      <c r="E23" s="40">
        <v>2206</v>
      </c>
      <c r="F23" s="41">
        <v>0.05</v>
      </c>
      <c r="G23" s="42">
        <f t="shared" si="6"/>
        <v>2316.3000000000002</v>
      </c>
      <c r="H23" s="43" t="s">
        <v>30</v>
      </c>
      <c r="I23" s="70">
        <v>0</v>
      </c>
      <c r="J23" s="71">
        <f t="shared" si="7"/>
        <v>0</v>
      </c>
      <c r="K23" s="90">
        <v>0</v>
      </c>
      <c r="L23" s="91">
        <f t="shared" si="8"/>
        <v>0</v>
      </c>
      <c r="M23" s="91">
        <f t="shared" si="9"/>
        <v>0</v>
      </c>
      <c r="N23" s="91">
        <v>0</v>
      </c>
      <c r="O23" s="91">
        <f t="shared" si="10"/>
        <v>0</v>
      </c>
      <c r="P23" s="91">
        <f t="shared" si="11"/>
        <v>0</v>
      </c>
      <c r="Q23" s="92">
        <f t="shared" si="12"/>
        <v>0</v>
      </c>
    </row>
    <row r="24" spans="1:36" s="46" customFormat="1" ht="15.6" x14ac:dyDescent="0.3">
      <c r="A24" s="1" t="str">
        <f>IF(G24&lt;&gt;"",1+MAX($A$1:A23),"")</f>
        <v/>
      </c>
      <c r="B24" s="73"/>
      <c r="C24" s="38"/>
      <c r="D24" s="74"/>
      <c r="E24" s="40"/>
      <c r="F24" s="43"/>
      <c r="G24" s="43"/>
      <c r="H24" s="43"/>
      <c r="I24" s="70"/>
      <c r="J24" s="71"/>
      <c r="K24" s="72"/>
      <c r="L24" s="44"/>
      <c r="M24" s="44"/>
      <c r="N24" s="44"/>
      <c r="O24" s="44"/>
      <c r="P24" s="44"/>
      <c r="Q24" s="45"/>
    </row>
    <row r="25" spans="1:36" s="46" customFormat="1" ht="15.6" x14ac:dyDescent="0.3">
      <c r="A25" s="1">
        <f>IF(G25&lt;&gt;"",1+MAX($A$1:A24),"")</f>
        <v>11</v>
      </c>
      <c r="B25" s="73"/>
      <c r="C25" s="38"/>
      <c r="D25" s="74" t="s">
        <v>44</v>
      </c>
      <c r="E25" s="40">
        <f>7.75*26.67</f>
        <v>206.69250000000002</v>
      </c>
      <c r="F25" s="41">
        <v>0.1</v>
      </c>
      <c r="G25" s="42">
        <f t="shared" ref="G25:G27" si="13">E25*(1+F25)</f>
        <v>227.36175000000006</v>
      </c>
      <c r="H25" s="43" t="s">
        <v>35</v>
      </c>
      <c r="I25" s="70">
        <v>0</v>
      </c>
      <c r="J25" s="71">
        <f t="shared" ref="J25:J27" si="14">+I25*G25</f>
        <v>0</v>
      </c>
      <c r="K25" s="90">
        <v>0</v>
      </c>
      <c r="L25" s="91">
        <f t="shared" ref="L25:L27" si="15">I25*K25</f>
        <v>0</v>
      </c>
      <c r="M25" s="91">
        <f t="shared" ref="M25:M27" si="16">K25*J25</f>
        <v>0</v>
      </c>
      <c r="N25" s="91">
        <v>0</v>
      </c>
      <c r="O25" s="91">
        <f t="shared" ref="O25:O27" si="17">N25*G25</f>
        <v>0</v>
      </c>
      <c r="P25" s="91">
        <f t="shared" ref="P25:P27" si="18">(I25*K25)+N25</f>
        <v>0</v>
      </c>
      <c r="Q25" s="92">
        <f t="shared" ref="Q25:Q27" si="19">P25*G25</f>
        <v>0</v>
      </c>
    </row>
    <row r="26" spans="1:36" s="46" customFormat="1" ht="31.2" x14ac:dyDescent="0.3">
      <c r="A26" s="1">
        <f>IF(G26&lt;&gt;"",1+MAX($A$1:A25),"")</f>
        <v>12</v>
      </c>
      <c r="B26" s="73"/>
      <c r="C26" s="38"/>
      <c r="D26" s="75" t="s">
        <v>45</v>
      </c>
      <c r="E26" s="40">
        <v>52.3332075</v>
      </c>
      <c r="F26" s="41">
        <v>0.05</v>
      </c>
      <c r="G26" s="42">
        <f t="shared" si="13"/>
        <v>54.949867875000002</v>
      </c>
      <c r="H26" s="43" t="s">
        <v>31</v>
      </c>
      <c r="I26" s="70">
        <v>0</v>
      </c>
      <c r="J26" s="71">
        <f t="shared" si="14"/>
        <v>0</v>
      </c>
      <c r="K26" s="90">
        <v>0</v>
      </c>
      <c r="L26" s="91">
        <f t="shared" si="15"/>
        <v>0</v>
      </c>
      <c r="M26" s="91">
        <f t="shared" si="16"/>
        <v>0</v>
      </c>
      <c r="N26" s="91">
        <v>0</v>
      </c>
      <c r="O26" s="91">
        <f t="shared" si="17"/>
        <v>0</v>
      </c>
      <c r="P26" s="91">
        <f t="shared" si="18"/>
        <v>0</v>
      </c>
      <c r="Q26" s="92">
        <f t="shared" si="19"/>
        <v>0</v>
      </c>
    </row>
    <row r="27" spans="1:36" s="46" customFormat="1" ht="15.6" x14ac:dyDescent="0.3">
      <c r="A27" s="1">
        <f>IF(G27&lt;&gt;"",1+MAX($A$1:A26),"")</f>
        <v>13</v>
      </c>
      <c r="B27" s="73"/>
      <c r="C27" s="38"/>
      <c r="D27" s="74" t="s">
        <v>43</v>
      </c>
      <c r="E27" s="40">
        <v>163</v>
      </c>
      <c r="F27" s="41">
        <v>0.05</v>
      </c>
      <c r="G27" s="42">
        <f t="shared" si="13"/>
        <v>171.15</v>
      </c>
      <c r="H27" s="43" t="s">
        <v>30</v>
      </c>
      <c r="I27" s="70">
        <v>0</v>
      </c>
      <c r="J27" s="71">
        <f t="shared" si="14"/>
        <v>0</v>
      </c>
      <c r="K27" s="90">
        <v>0</v>
      </c>
      <c r="L27" s="91">
        <f t="shared" si="15"/>
        <v>0</v>
      </c>
      <c r="M27" s="91">
        <f t="shared" si="16"/>
        <v>0</v>
      </c>
      <c r="N27" s="91">
        <v>0</v>
      </c>
      <c r="O27" s="91">
        <f t="shared" si="17"/>
        <v>0</v>
      </c>
      <c r="P27" s="91">
        <f t="shared" si="18"/>
        <v>0</v>
      </c>
      <c r="Q27" s="92">
        <f t="shared" si="19"/>
        <v>0</v>
      </c>
    </row>
    <row r="28" spans="1:36" s="46" customFormat="1" ht="15.6" x14ac:dyDescent="0.3">
      <c r="A28" s="1" t="str">
        <f>IF(G28&lt;&gt;"",1+MAX($A$1:A27),"")</f>
        <v/>
      </c>
      <c r="B28" s="73"/>
      <c r="C28" s="38"/>
      <c r="D28" s="74"/>
      <c r="E28" s="40"/>
      <c r="F28" s="43"/>
      <c r="G28" s="43"/>
      <c r="H28" s="43"/>
      <c r="I28" s="70"/>
      <c r="J28" s="71"/>
      <c r="K28" s="72"/>
      <c r="L28" s="44"/>
      <c r="M28" s="44"/>
      <c r="N28" s="44"/>
      <c r="O28" s="44"/>
      <c r="P28" s="44"/>
      <c r="Q28" s="45"/>
    </row>
    <row r="29" spans="1:36" s="46" customFormat="1" ht="15.6" x14ac:dyDescent="0.3">
      <c r="A29" s="1">
        <f>IF(G29&lt;&gt;"",1+MAX($A$1:A28),"")</f>
        <v>14</v>
      </c>
      <c r="B29" s="73"/>
      <c r="C29" s="38"/>
      <c r="D29" s="74" t="s">
        <v>46</v>
      </c>
      <c r="E29" s="40">
        <f>21.22*5</f>
        <v>106.1</v>
      </c>
      <c r="F29" s="41">
        <v>0.1</v>
      </c>
      <c r="G29" s="42">
        <f t="shared" ref="G29:G31" si="20">E29*(1+F29)</f>
        <v>116.71000000000001</v>
      </c>
      <c r="H29" s="43" t="s">
        <v>35</v>
      </c>
      <c r="I29" s="70">
        <v>0</v>
      </c>
      <c r="J29" s="71">
        <f t="shared" ref="J29:J31" si="21">+I29*G29</f>
        <v>0</v>
      </c>
      <c r="K29" s="90">
        <v>0</v>
      </c>
      <c r="L29" s="91">
        <f t="shared" ref="L29:L31" si="22">I29*K29</f>
        <v>0</v>
      </c>
      <c r="M29" s="91">
        <f t="shared" ref="M29:M31" si="23">K29*J29</f>
        <v>0</v>
      </c>
      <c r="N29" s="91">
        <v>0</v>
      </c>
      <c r="O29" s="91">
        <f t="shared" ref="O29:O31" si="24">N29*G29</f>
        <v>0</v>
      </c>
      <c r="P29" s="91">
        <f t="shared" ref="P29:P31" si="25">(I29*K29)+N29</f>
        <v>0</v>
      </c>
      <c r="Q29" s="92">
        <f t="shared" ref="Q29:Q31" si="26">P29*G29</f>
        <v>0</v>
      </c>
    </row>
    <row r="30" spans="1:36" s="46" customFormat="1" ht="31.2" x14ac:dyDescent="0.3">
      <c r="A30" s="1">
        <f>IF(G30&lt;&gt;"",1+MAX($A$1:A29),"")</f>
        <v>15</v>
      </c>
      <c r="B30" s="73"/>
      <c r="C30" s="38"/>
      <c r="D30" s="75" t="s">
        <v>47</v>
      </c>
      <c r="E30" s="40">
        <v>21.058700000000002</v>
      </c>
      <c r="F30" s="41">
        <v>0.05</v>
      </c>
      <c r="G30" s="42">
        <f t="shared" si="20"/>
        <v>22.111635000000003</v>
      </c>
      <c r="H30" s="43" t="s">
        <v>31</v>
      </c>
      <c r="I30" s="70">
        <v>0</v>
      </c>
      <c r="J30" s="71">
        <f t="shared" si="21"/>
        <v>0</v>
      </c>
      <c r="K30" s="90">
        <v>0</v>
      </c>
      <c r="L30" s="91">
        <f t="shared" si="22"/>
        <v>0</v>
      </c>
      <c r="M30" s="91">
        <f t="shared" si="23"/>
        <v>0</v>
      </c>
      <c r="N30" s="91">
        <v>0</v>
      </c>
      <c r="O30" s="91">
        <f t="shared" si="24"/>
        <v>0</v>
      </c>
      <c r="P30" s="91">
        <f t="shared" si="25"/>
        <v>0</v>
      </c>
      <c r="Q30" s="92">
        <f t="shared" si="26"/>
        <v>0</v>
      </c>
    </row>
    <row r="31" spans="1:36" s="46" customFormat="1" ht="15.6" x14ac:dyDescent="0.3">
      <c r="A31" s="1">
        <f>IF(G31&lt;&gt;"",1+MAX($A$1:A30),"")</f>
        <v>16</v>
      </c>
      <c r="B31" s="73"/>
      <c r="C31" s="38"/>
      <c r="D31" s="74" t="s">
        <v>43</v>
      </c>
      <c r="E31" s="40">
        <v>101</v>
      </c>
      <c r="F31" s="41">
        <v>0.05</v>
      </c>
      <c r="G31" s="42">
        <f t="shared" si="20"/>
        <v>106.05000000000001</v>
      </c>
      <c r="H31" s="43" t="s">
        <v>30</v>
      </c>
      <c r="I31" s="70">
        <v>0</v>
      </c>
      <c r="J31" s="71">
        <f t="shared" si="21"/>
        <v>0</v>
      </c>
      <c r="K31" s="90">
        <v>0</v>
      </c>
      <c r="L31" s="91">
        <f t="shared" si="22"/>
        <v>0</v>
      </c>
      <c r="M31" s="91">
        <f t="shared" si="23"/>
        <v>0</v>
      </c>
      <c r="N31" s="91">
        <v>0</v>
      </c>
      <c r="O31" s="91">
        <f t="shared" si="24"/>
        <v>0</v>
      </c>
      <c r="P31" s="91">
        <f t="shared" si="25"/>
        <v>0</v>
      </c>
      <c r="Q31" s="92">
        <f t="shared" si="26"/>
        <v>0</v>
      </c>
    </row>
    <row r="32" spans="1:36" s="46" customFormat="1" ht="15.6" x14ac:dyDescent="0.3">
      <c r="A32" s="1" t="str">
        <f>IF(G32&lt;&gt;"",1+MAX($A$1:A31),"")</f>
        <v/>
      </c>
      <c r="B32" s="73"/>
      <c r="C32" s="38"/>
      <c r="D32" s="74"/>
      <c r="E32" s="40"/>
      <c r="F32" s="43"/>
      <c r="G32" s="43"/>
      <c r="H32" s="43"/>
      <c r="I32" s="70"/>
      <c r="J32" s="71"/>
      <c r="K32" s="72"/>
      <c r="L32" s="44"/>
      <c r="M32" s="44"/>
      <c r="N32" s="44"/>
      <c r="O32" s="44"/>
      <c r="P32" s="44"/>
      <c r="Q32" s="45"/>
    </row>
    <row r="33" spans="1:17" s="46" customFormat="1" ht="15.6" x14ac:dyDescent="0.3">
      <c r="A33" s="1">
        <f>IF(G33&lt;&gt;"",1+MAX($A$1:A32),"")</f>
        <v>17</v>
      </c>
      <c r="B33" s="73"/>
      <c r="C33" s="38"/>
      <c r="D33" s="74" t="s">
        <v>48</v>
      </c>
      <c r="E33" s="40">
        <f>49.71*12.83</f>
        <v>637.77930000000003</v>
      </c>
      <c r="F33" s="41">
        <v>0.1</v>
      </c>
      <c r="G33" s="42">
        <f t="shared" ref="G33:G35" si="27">E33*(1+F33)</f>
        <v>701.55723000000012</v>
      </c>
      <c r="H33" s="43" t="s">
        <v>35</v>
      </c>
      <c r="I33" s="70">
        <v>0</v>
      </c>
      <c r="J33" s="71">
        <f t="shared" ref="J33:J35" si="28">+I33*G33</f>
        <v>0</v>
      </c>
      <c r="K33" s="90">
        <v>0</v>
      </c>
      <c r="L33" s="91">
        <f t="shared" ref="L33:L35" si="29">I33*K33</f>
        <v>0</v>
      </c>
      <c r="M33" s="91">
        <f t="shared" ref="M33:M35" si="30">K33*J33</f>
        <v>0</v>
      </c>
      <c r="N33" s="91">
        <v>0</v>
      </c>
      <c r="O33" s="91">
        <f t="shared" ref="O33:O35" si="31">N33*G33</f>
        <v>0</v>
      </c>
      <c r="P33" s="91">
        <f t="shared" ref="P33:P35" si="32">(I33*K33)+N33</f>
        <v>0</v>
      </c>
      <c r="Q33" s="92">
        <f t="shared" ref="Q33:Q35" si="33">P33*G33</f>
        <v>0</v>
      </c>
    </row>
    <row r="34" spans="1:17" s="46" customFormat="1" ht="31.2" x14ac:dyDescent="0.3">
      <c r="A34" s="1">
        <f>IF(G34&lt;&gt;"",1+MAX($A$1:A33),"")</f>
        <v>18</v>
      </c>
      <c r="B34" s="73"/>
      <c r="C34" s="38"/>
      <c r="D34" s="75" t="s">
        <v>49</v>
      </c>
      <c r="E34" s="40">
        <v>115.07958310000001</v>
      </c>
      <c r="F34" s="41">
        <v>0.05</v>
      </c>
      <c r="G34" s="42">
        <f t="shared" si="27"/>
        <v>120.83356225500002</v>
      </c>
      <c r="H34" s="43" t="s">
        <v>31</v>
      </c>
      <c r="I34" s="70">
        <v>0</v>
      </c>
      <c r="J34" s="71">
        <f t="shared" si="28"/>
        <v>0</v>
      </c>
      <c r="K34" s="90">
        <v>0</v>
      </c>
      <c r="L34" s="91">
        <f t="shared" si="29"/>
        <v>0</v>
      </c>
      <c r="M34" s="91">
        <f t="shared" si="30"/>
        <v>0</v>
      </c>
      <c r="N34" s="91">
        <v>0</v>
      </c>
      <c r="O34" s="91">
        <f t="shared" si="31"/>
        <v>0</v>
      </c>
      <c r="P34" s="91">
        <f t="shared" si="32"/>
        <v>0</v>
      </c>
      <c r="Q34" s="92">
        <f t="shared" si="33"/>
        <v>0</v>
      </c>
    </row>
    <row r="35" spans="1:17" s="46" customFormat="1" ht="15.6" x14ac:dyDescent="0.3">
      <c r="A35" s="1">
        <f>IF(G35&lt;&gt;"",1+MAX($A$1:A34),"")</f>
        <v>19</v>
      </c>
      <c r="B35" s="73"/>
      <c r="C35" s="38"/>
      <c r="D35" s="74" t="s">
        <v>43</v>
      </c>
      <c r="E35" s="40">
        <v>529</v>
      </c>
      <c r="F35" s="41">
        <v>0.05</v>
      </c>
      <c r="G35" s="42">
        <f t="shared" si="27"/>
        <v>555.45000000000005</v>
      </c>
      <c r="H35" s="43" t="s">
        <v>30</v>
      </c>
      <c r="I35" s="70">
        <v>0</v>
      </c>
      <c r="J35" s="71">
        <f t="shared" si="28"/>
        <v>0</v>
      </c>
      <c r="K35" s="90">
        <v>0</v>
      </c>
      <c r="L35" s="91">
        <f t="shared" si="29"/>
        <v>0</v>
      </c>
      <c r="M35" s="91">
        <f t="shared" si="30"/>
        <v>0</v>
      </c>
      <c r="N35" s="91">
        <v>0</v>
      </c>
      <c r="O35" s="91">
        <f t="shared" si="31"/>
        <v>0</v>
      </c>
      <c r="P35" s="91">
        <f t="shared" si="32"/>
        <v>0</v>
      </c>
      <c r="Q35" s="92">
        <f t="shared" si="33"/>
        <v>0</v>
      </c>
    </row>
    <row r="36" spans="1:17" s="46" customFormat="1" ht="15.6" x14ac:dyDescent="0.3">
      <c r="A36" s="1" t="str">
        <f>IF(G36&lt;&gt;"",1+MAX($A$1:A35),"")</f>
        <v/>
      </c>
      <c r="B36" s="73"/>
      <c r="C36" s="38"/>
      <c r="D36" s="74"/>
      <c r="E36" s="40"/>
      <c r="F36" s="43"/>
      <c r="G36" s="43"/>
      <c r="H36" s="43"/>
      <c r="I36" s="70"/>
      <c r="J36" s="71"/>
      <c r="K36" s="72"/>
      <c r="L36" s="44"/>
      <c r="M36" s="44"/>
      <c r="N36" s="44"/>
      <c r="O36" s="44"/>
      <c r="P36" s="44"/>
      <c r="Q36" s="45"/>
    </row>
    <row r="37" spans="1:17" s="46" customFormat="1" ht="15.6" x14ac:dyDescent="0.3">
      <c r="A37" s="1">
        <f>IF(G37&lt;&gt;"",1+MAX($A$1:A36),"")</f>
        <v>20</v>
      </c>
      <c r="B37" s="73"/>
      <c r="C37" s="38">
        <v>5901</v>
      </c>
      <c r="D37" s="74" t="s">
        <v>50</v>
      </c>
      <c r="E37" s="40">
        <f>177.14*13.33</f>
        <v>2361.2761999999998</v>
      </c>
      <c r="F37" s="41">
        <v>0.1</v>
      </c>
      <c r="G37" s="42">
        <f t="shared" ref="G37:G39" si="34">E37*(1+F37)</f>
        <v>2597.40382</v>
      </c>
      <c r="H37" s="43" t="s">
        <v>35</v>
      </c>
      <c r="I37" s="70">
        <v>0</v>
      </c>
      <c r="J37" s="71">
        <f t="shared" ref="J37:J39" si="35">+I37*G37</f>
        <v>0</v>
      </c>
      <c r="K37" s="90">
        <v>0</v>
      </c>
      <c r="L37" s="91">
        <f t="shared" ref="L37:L39" si="36">I37*K37</f>
        <v>0</v>
      </c>
      <c r="M37" s="91">
        <f t="shared" ref="M37:M39" si="37">K37*J37</f>
        <v>0</v>
      </c>
      <c r="N37" s="91">
        <v>0</v>
      </c>
      <c r="O37" s="91">
        <f t="shared" ref="O37:O39" si="38">N37*G37</f>
        <v>0</v>
      </c>
      <c r="P37" s="91">
        <f t="shared" ref="P37:P39" si="39">(I37*K37)+N37</f>
        <v>0</v>
      </c>
      <c r="Q37" s="92">
        <f t="shared" ref="Q37:Q39" si="40">P37*G37</f>
        <v>0</v>
      </c>
    </row>
    <row r="38" spans="1:17" s="46" customFormat="1" ht="31.2" x14ac:dyDescent="0.3">
      <c r="A38" s="1">
        <f>IF(G38&lt;&gt;"",1+MAX($A$1:A37),"")</f>
        <v>21</v>
      </c>
      <c r="B38" s="73"/>
      <c r="C38" s="38">
        <f>C37/0.67</f>
        <v>8807.4626865671635</v>
      </c>
      <c r="D38" s="75" t="s">
        <v>51</v>
      </c>
      <c r="E38" s="40">
        <v>403.23756539999999</v>
      </c>
      <c r="F38" s="41">
        <v>0.05</v>
      </c>
      <c r="G38" s="42">
        <f t="shared" si="34"/>
        <v>423.39944367000004</v>
      </c>
      <c r="H38" s="43" t="s">
        <v>31</v>
      </c>
      <c r="I38" s="70">
        <v>0</v>
      </c>
      <c r="J38" s="71">
        <f t="shared" si="35"/>
        <v>0</v>
      </c>
      <c r="K38" s="90">
        <v>0</v>
      </c>
      <c r="L38" s="91">
        <f t="shared" si="36"/>
        <v>0</v>
      </c>
      <c r="M38" s="91">
        <f t="shared" si="37"/>
        <v>0</v>
      </c>
      <c r="N38" s="91">
        <v>0</v>
      </c>
      <c r="O38" s="91">
        <f t="shared" si="38"/>
        <v>0</v>
      </c>
      <c r="P38" s="91">
        <f t="shared" si="39"/>
        <v>0</v>
      </c>
      <c r="Q38" s="92">
        <f t="shared" si="40"/>
        <v>0</v>
      </c>
    </row>
    <row r="39" spans="1:17" s="46" customFormat="1" ht="15.6" x14ac:dyDescent="0.3">
      <c r="A39" s="1">
        <f>IF(G39&lt;&gt;"",1+MAX($A$1:A38),"")</f>
        <v>22</v>
      </c>
      <c r="B39" s="73"/>
      <c r="C39" s="38"/>
      <c r="D39" s="74" t="s">
        <v>43</v>
      </c>
      <c r="E39" s="40">
        <v>1952</v>
      </c>
      <c r="F39" s="41">
        <v>0.05</v>
      </c>
      <c r="G39" s="42">
        <f t="shared" si="34"/>
        <v>2049.6</v>
      </c>
      <c r="H39" s="43" t="s">
        <v>30</v>
      </c>
      <c r="I39" s="70">
        <v>0</v>
      </c>
      <c r="J39" s="71">
        <f t="shared" si="35"/>
        <v>0</v>
      </c>
      <c r="K39" s="90">
        <v>0</v>
      </c>
      <c r="L39" s="91">
        <f t="shared" si="36"/>
        <v>0</v>
      </c>
      <c r="M39" s="91">
        <f t="shared" si="37"/>
        <v>0</v>
      </c>
      <c r="N39" s="91">
        <v>0</v>
      </c>
      <c r="O39" s="91">
        <f t="shared" si="38"/>
        <v>0</v>
      </c>
      <c r="P39" s="91">
        <f t="shared" si="39"/>
        <v>0</v>
      </c>
      <c r="Q39" s="92">
        <f t="shared" si="40"/>
        <v>0</v>
      </c>
    </row>
    <row r="40" spans="1:17" s="46" customFormat="1" ht="15.6" x14ac:dyDescent="0.3">
      <c r="A40" s="1" t="str">
        <f>IF(G40&lt;&gt;"",1+MAX($A$1:A39),"")</f>
        <v/>
      </c>
      <c r="B40" s="73"/>
      <c r="C40" s="38"/>
      <c r="D40" s="74"/>
      <c r="E40" s="40"/>
      <c r="F40" s="43"/>
      <c r="G40" s="43"/>
      <c r="H40" s="43"/>
      <c r="I40" s="70"/>
      <c r="J40" s="71"/>
      <c r="K40" s="72"/>
      <c r="L40" s="44"/>
      <c r="M40" s="44"/>
      <c r="N40" s="44"/>
      <c r="O40" s="44"/>
      <c r="P40" s="44"/>
      <c r="Q40" s="45"/>
    </row>
    <row r="41" spans="1:17" s="46" customFormat="1" ht="15.6" x14ac:dyDescent="0.3">
      <c r="A41" s="1">
        <f>IF(G41&lt;&gt;"",1+MAX($A$1:A40),"")</f>
        <v>23</v>
      </c>
      <c r="B41" s="73"/>
      <c r="C41" s="40">
        <v>477</v>
      </c>
      <c r="D41" s="74" t="s">
        <v>52</v>
      </c>
      <c r="E41" s="40">
        <f>29*12.83</f>
        <v>372.07</v>
      </c>
      <c r="F41" s="41">
        <v>0.1</v>
      </c>
      <c r="G41" s="42">
        <f t="shared" ref="G41:G43" si="41">E41*(1+F41)</f>
        <v>409.27700000000004</v>
      </c>
      <c r="H41" s="43" t="s">
        <v>35</v>
      </c>
      <c r="I41" s="70">
        <v>0</v>
      </c>
      <c r="J41" s="71">
        <f t="shared" ref="J41:J43" si="42">+I41*G41</f>
        <v>0</v>
      </c>
      <c r="K41" s="90">
        <v>0</v>
      </c>
      <c r="L41" s="91">
        <f t="shared" ref="L41:L43" si="43">I41*K41</f>
        <v>0</v>
      </c>
      <c r="M41" s="91">
        <f t="shared" ref="M41:M43" si="44">K41*J41</f>
        <v>0</v>
      </c>
      <c r="N41" s="91">
        <v>0</v>
      </c>
      <c r="O41" s="91">
        <f t="shared" ref="O41:O43" si="45">N41*G41</f>
        <v>0</v>
      </c>
      <c r="P41" s="91">
        <f t="shared" ref="P41:P43" si="46">(I41*K41)+N41</f>
        <v>0</v>
      </c>
      <c r="Q41" s="92">
        <f t="shared" ref="Q41:Q43" si="47">P41*G41</f>
        <v>0</v>
      </c>
    </row>
    <row r="42" spans="1:17" s="46" customFormat="1" ht="31.2" x14ac:dyDescent="0.3">
      <c r="A42" s="1">
        <f>IF(G42&lt;&gt;"",1+MAX($A$1:A41),"")</f>
        <v>24</v>
      </c>
      <c r="B42" s="73"/>
      <c r="C42" s="38">
        <f>C41/0.67</f>
        <v>711.94029850746267</v>
      </c>
      <c r="D42" s="75" t="s">
        <v>53</v>
      </c>
      <c r="E42" s="40">
        <v>70.706130000000002</v>
      </c>
      <c r="F42" s="41">
        <v>0.05</v>
      </c>
      <c r="G42" s="42">
        <f t="shared" si="41"/>
        <v>74.241436500000006</v>
      </c>
      <c r="H42" s="43" t="s">
        <v>31</v>
      </c>
      <c r="I42" s="70">
        <v>0</v>
      </c>
      <c r="J42" s="71">
        <f t="shared" si="42"/>
        <v>0</v>
      </c>
      <c r="K42" s="90">
        <v>0</v>
      </c>
      <c r="L42" s="91">
        <f t="shared" si="43"/>
        <v>0</v>
      </c>
      <c r="M42" s="91">
        <f t="shared" si="44"/>
        <v>0</v>
      </c>
      <c r="N42" s="91">
        <v>0</v>
      </c>
      <c r="O42" s="91">
        <f t="shared" si="45"/>
        <v>0</v>
      </c>
      <c r="P42" s="91">
        <f t="shared" si="46"/>
        <v>0</v>
      </c>
      <c r="Q42" s="92">
        <f t="shared" si="47"/>
        <v>0</v>
      </c>
    </row>
    <row r="43" spans="1:17" s="46" customFormat="1" ht="15.6" x14ac:dyDescent="0.3">
      <c r="A43" s="1">
        <f>IF(G43&lt;&gt;"",1+MAX($A$1:A42),"")</f>
        <v>25</v>
      </c>
      <c r="B43" s="73"/>
      <c r="C43" s="38"/>
      <c r="D43" s="74" t="s">
        <v>43</v>
      </c>
      <c r="E43" s="40">
        <v>309</v>
      </c>
      <c r="F43" s="41">
        <v>0.05</v>
      </c>
      <c r="G43" s="42">
        <f t="shared" si="41"/>
        <v>324.45</v>
      </c>
      <c r="H43" s="43" t="s">
        <v>30</v>
      </c>
      <c r="I43" s="70">
        <v>0</v>
      </c>
      <c r="J43" s="71">
        <f t="shared" si="42"/>
        <v>0</v>
      </c>
      <c r="K43" s="90">
        <v>0</v>
      </c>
      <c r="L43" s="91">
        <f t="shared" si="43"/>
        <v>0</v>
      </c>
      <c r="M43" s="91">
        <f t="shared" si="44"/>
        <v>0</v>
      </c>
      <c r="N43" s="91">
        <v>0</v>
      </c>
      <c r="O43" s="91">
        <f t="shared" si="45"/>
        <v>0</v>
      </c>
      <c r="P43" s="91">
        <f t="shared" si="46"/>
        <v>0</v>
      </c>
      <c r="Q43" s="92">
        <f t="shared" si="47"/>
        <v>0</v>
      </c>
    </row>
    <row r="44" spans="1:17" s="46" customFormat="1" ht="15.6" x14ac:dyDescent="0.3">
      <c r="A44" s="1" t="str">
        <f>IF(G44&lt;&gt;"",1+MAX($A$1:A43),"")</f>
        <v/>
      </c>
      <c r="B44" s="73"/>
      <c r="C44" s="38"/>
      <c r="D44" s="74"/>
      <c r="E44" s="40"/>
      <c r="F44" s="43"/>
      <c r="G44" s="43"/>
      <c r="H44" s="43"/>
      <c r="I44" s="70"/>
      <c r="J44" s="71"/>
      <c r="K44" s="72"/>
      <c r="L44" s="44"/>
      <c r="M44" s="44"/>
      <c r="N44" s="44"/>
      <c r="O44" s="44"/>
      <c r="P44" s="44"/>
      <c r="Q44" s="45"/>
    </row>
    <row r="45" spans="1:17" s="46" customFormat="1" ht="15.6" x14ac:dyDescent="0.3">
      <c r="A45" s="1">
        <f>IF(G45&lt;&gt;"",1+MAX($A$1:A44),"")</f>
        <v>26</v>
      </c>
      <c r="B45" s="73"/>
      <c r="C45" s="38">
        <v>40137</v>
      </c>
      <c r="D45" s="74" t="s">
        <v>54</v>
      </c>
      <c r="E45" s="40">
        <f>249.02*26.67</f>
        <v>6641.3634000000011</v>
      </c>
      <c r="F45" s="41">
        <v>0.1</v>
      </c>
      <c r="G45" s="42">
        <f t="shared" ref="G45:G47" si="48">E45*(1+F45)</f>
        <v>7305.499740000002</v>
      </c>
      <c r="H45" s="43" t="s">
        <v>35</v>
      </c>
      <c r="I45" s="70">
        <v>0</v>
      </c>
      <c r="J45" s="71">
        <f t="shared" ref="J45:J47" si="49">+I45*G45</f>
        <v>0</v>
      </c>
      <c r="K45" s="90">
        <v>0</v>
      </c>
      <c r="L45" s="91">
        <f t="shared" ref="L45:L47" si="50">I45*K45</f>
        <v>0</v>
      </c>
      <c r="M45" s="91">
        <f t="shared" ref="M45:M47" si="51">K45*J45</f>
        <v>0</v>
      </c>
      <c r="N45" s="91">
        <v>0</v>
      </c>
      <c r="O45" s="91">
        <f t="shared" ref="O45:O47" si="52">N45*G45</f>
        <v>0</v>
      </c>
      <c r="P45" s="91">
        <f t="shared" ref="P45:P47" si="53">(I45*K45)+N45</f>
        <v>0</v>
      </c>
      <c r="Q45" s="92">
        <f t="shared" ref="Q45:Q47" si="54">P45*G45</f>
        <v>0</v>
      </c>
    </row>
    <row r="46" spans="1:17" s="46" customFormat="1" ht="31.2" x14ac:dyDescent="0.3">
      <c r="A46" s="1">
        <f>IF(G46&lt;&gt;"",1+MAX($A$1:A45),"")</f>
        <v>27</v>
      </c>
      <c r="B46" s="73"/>
      <c r="C46" s="38">
        <f>C45/0.67</f>
        <v>59905.970149253728</v>
      </c>
      <c r="D46" s="75" t="s">
        <v>55</v>
      </c>
      <c r="E46" s="40">
        <v>1126.9232478000001</v>
      </c>
      <c r="F46" s="41">
        <v>0.05</v>
      </c>
      <c r="G46" s="42">
        <f t="shared" si="48"/>
        <v>1183.2694101900001</v>
      </c>
      <c r="H46" s="43" t="s">
        <v>31</v>
      </c>
      <c r="I46" s="70">
        <v>0</v>
      </c>
      <c r="J46" s="71">
        <f t="shared" si="49"/>
        <v>0</v>
      </c>
      <c r="K46" s="90">
        <v>0</v>
      </c>
      <c r="L46" s="91">
        <f t="shared" si="50"/>
        <v>0</v>
      </c>
      <c r="M46" s="91">
        <f t="shared" si="51"/>
        <v>0</v>
      </c>
      <c r="N46" s="91">
        <v>0</v>
      </c>
      <c r="O46" s="91">
        <f t="shared" si="52"/>
        <v>0</v>
      </c>
      <c r="P46" s="91">
        <f t="shared" si="53"/>
        <v>0</v>
      </c>
      <c r="Q46" s="92">
        <f t="shared" si="54"/>
        <v>0</v>
      </c>
    </row>
    <row r="47" spans="1:17" s="46" customFormat="1" ht="15.6" x14ac:dyDescent="0.3">
      <c r="A47" s="1">
        <f>IF(G47&lt;&gt;"",1+MAX($A$1:A46),"")</f>
        <v>28</v>
      </c>
      <c r="B47" s="73"/>
      <c r="C47" s="38"/>
      <c r="D47" s="74" t="s">
        <v>43</v>
      </c>
      <c r="E47" s="40">
        <v>5242</v>
      </c>
      <c r="F47" s="41">
        <v>0.05</v>
      </c>
      <c r="G47" s="42">
        <f t="shared" si="48"/>
        <v>5504.1</v>
      </c>
      <c r="H47" s="43" t="s">
        <v>30</v>
      </c>
      <c r="I47" s="70">
        <v>0</v>
      </c>
      <c r="J47" s="71">
        <f t="shared" si="49"/>
        <v>0</v>
      </c>
      <c r="K47" s="90">
        <v>0</v>
      </c>
      <c r="L47" s="91">
        <f t="shared" si="50"/>
        <v>0</v>
      </c>
      <c r="M47" s="91">
        <f t="shared" si="51"/>
        <v>0</v>
      </c>
      <c r="N47" s="91">
        <v>0</v>
      </c>
      <c r="O47" s="91">
        <f t="shared" si="52"/>
        <v>0</v>
      </c>
      <c r="P47" s="91">
        <f t="shared" si="53"/>
        <v>0</v>
      </c>
      <c r="Q47" s="92">
        <f t="shared" si="54"/>
        <v>0</v>
      </c>
    </row>
    <row r="48" spans="1:17" s="46" customFormat="1" ht="15.6" x14ac:dyDescent="0.3">
      <c r="A48" s="1" t="str">
        <f>IF(G48&lt;&gt;"",1+MAX($A$1:A47),"")</f>
        <v/>
      </c>
      <c r="B48" s="73"/>
      <c r="C48" s="38"/>
      <c r="D48" s="74"/>
      <c r="E48" s="40"/>
      <c r="F48" s="43"/>
      <c r="G48" s="43"/>
      <c r="H48" s="43"/>
      <c r="I48" s="70"/>
      <c r="J48" s="71"/>
      <c r="K48" s="72"/>
      <c r="L48" s="44"/>
      <c r="M48" s="44"/>
      <c r="N48" s="44"/>
      <c r="O48" s="44"/>
      <c r="P48" s="44"/>
      <c r="Q48" s="45"/>
    </row>
    <row r="49" spans="1:17" s="46" customFormat="1" ht="15.6" x14ac:dyDescent="0.3">
      <c r="A49" s="1">
        <f>IF(G49&lt;&gt;"",1+MAX($A$1:A48),"")</f>
        <v>29</v>
      </c>
      <c r="B49" s="73"/>
      <c r="C49" s="38"/>
      <c r="D49" s="74" t="s">
        <v>56</v>
      </c>
      <c r="E49" s="40">
        <f>768.48*12.83</f>
        <v>9859.5984000000008</v>
      </c>
      <c r="F49" s="41">
        <v>0.1</v>
      </c>
      <c r="G49" s="42">
        <f t="shared" ref="G49:G51" si="55">E49*(1+F49)</f>
        <v>10845.558240000002</v>
      </c>
      <c r="H49" s="43" t="s">
        <v>35</v>
      </c>
      <c r="I49" s="70">
        <v>0</v>
      </c>
      <c r="J49" s="71">
        <f t="shared" ref="J49:J51" si="56">+I49*G49</f>
        <v>0</v>
      </c>
      <c r="K49" s="90">
        <v>0</v>
      </c>
      <c r="L49" s="91">
        <f t="shared" ref="L49:L51" si="57">I49*K49</f>
        <v>0</v>
      </c>
      <c r="M49" s="91">
        <f t="shared" ref="M49:M51" si="58">K49*J49</f>
        <v>0</v>
      </c>
      <c r="N49" s="91">
        <v>0</v>
      </c>
      <c r="O49" s="91">
        <f t="shared" ref="O49:O51" si="59">N49*G49</f>
        <v>0</v>
      </c>
      <c r="P49" s="91">
        <f t="shared" ref="P49:P51" si="60">(I49*K49)+N49</f>
        <v>0</v>
      </c>
      <c r="Q49" s="92">
        <f t="shared" ref="Q49:Q51" si="61">P49*G49</f>
        <v>0</v>
      </c>
    </row>
    <row r="50" spans="1:17" s="46" customFormat="1" ht="31.2" x14ac:dyDescent="0.3">
      <c r="A50" s="1">
        <f>IF(G50&lt;&gt;"",1+MAX($A$1:A49),"")</f>
        <v>30</v>
      </c>
      <c r="B50" s="73"/>
      <c r="C50" s="38"/>
      <c r="D50" s="75" t="s">
        <v>57</v>
      </c>
      <c r="E50" s="40">
        <v>1655.1233728000002</v>
      </c>
      <c r="F50" s="41">
        <v>0.05</v>
      </c>
      <c r="G50" s="42">
        <f t="shared" si="55"/>
        <v>1737.8795414400004</v>
      </c>
      <c r="H50" s="43" t="s">
        <v>31</v>
      </c>
      <c r="I50" s="70">
        <v>0</v>
      </c>
      <c r="J50" s="71">
        <f t="shared" si="56"/>
        <v>0</v>
      </c>
      <c r="K50" s="90">
        <v>0</v>
      </c>
      <c r="L50" s="91">
        <f t="shared" si="57"/>
        <v>0</v>
      </c>
      <c r="M50" s="91">
        <f t="shared" si="58"/>
        <v>0</v>
      </c>
      <c r="N50" s="91">
        <v>0</v>
      </c>
      <c r="O50" s="91">
        <f t="shared" si="59"/>
        <v>0</v>
      </c>
      <c r="P50" s="91">
        <f t="shared" si="60"/>
        <v>0</v>
      </c>
      <c r="Q50" s="92">
        <f t="shared" si="61"/>
        <v>0</v>
      </c>
    </row>
    <row r="51" spans="1:17" s="46" customFormat="1" ht="15.6" x14ac:dyDescent="0.3">
      <c r="A51" s="1">
        <f>IF(G51&lt;&gt;"",1+MAX($A$1:A50),"")</f>
        <v>31</v>
      </c>
      <c r="B51" s="73"/>
      <c r="C51" s="38"/>
      <c r="D51" s="74" t="s">
        <v>43</v>
      </c>
      <c r="E51" s="40">
        <v>8182</v>
      </c>
      <c r="F51" s="41">
        <v>0.05</v>
      </c>
      <c r="G51" s="42">
        <f t="shared" si="55"/>
        <v>8591.1</v>
      </c>
      <c r="H51" s="43" t="s">
        <v>30</v>
      </c>
      <c r="I51" s="70">
        <v>0</v>
      </c>
      <c r="J51" s="71">
        <f t="shared" si="56"/>
        <v>0</v>
      </c>
      <c r="K51" s="90">
        <v>0</v>
      </c>
      <c r="L51" s="91">
        <f t="shared" si="57"/>
        <v>0</v>
      </c>
      <c r="M51" s="91">
        <f t="shared" si="58"/>
        <v>0</v>
      </c>
      <c r="N51" s="91">
        <v>0</v>
      </c>
      <c r="O51" s="91">
        <f t="shared" si="59"/>
        <v>0</v>
      </c>
      <c r="P51" s="91">
        <f t="shared" si="60"/>
        <v>0</v>
      </c>
      <c r="Q51" s="92">
        <f t="shared" si="61"/>
        <v>0</v>
      </c>
    </row>
    <row r="52" spans="1:17" s="46" customFormat="1" ht="15.6" x14ac:dyDescent="0.3">
      <c r="A52" s="1" t="str">
        <f>IF(G52&lt;&gt;"",1+MAX($A$1:A51),"")</f>
        <v/>
      </c>
      <c r="B52" s="73"/>
      <c r="C52" s="38"/>
      <c r="D52" s="74"/>
      <c r="E52" s="40"/>
      <c r="F52" s="43"/>
      <c r="G52" s="43"/>
      <c r="H52" s="43"/>
      <c r="I52" s="70"/>
      <c r="J52" s="71"/>
      <c r="K52" s="72"/>
      <c r="L52" s="44"/>
      <c r="M52" s="44"/>
      <c r="N52" s="44"/>
      <c r="O52" s="44"/>
      <c r="P52" s="44"/>
      <c r="Q52" s="45"/>
    </row>
    <row r="53" spans="1:17" s="46" customFormat="1" ht="15.6" x14ac:dyDescent="0.3">
      <c r="A53" s="1">
        <f>IF(G53&lt;&gt;"",1+MAX($A$1:A52),"")</f>
        <v>32</v>
      </c>
      <c r="B53" s="73"/>
      <c r="C53" s="38"/>
      <c r="D53" s="74" t="s">
        <v>58</v>
      </c>
      <c r="E53" s="40">
        <f>92.68*12</f>
        <v>1112.1600000000001</v>
      </c>
      <c r="F53" s="41">
        <v>0.1</v>
      </c>
      <c r="G53" s="42">
        <f t="shared" ref="G53:G55" si="62">E53*(1+F53)</f>
        <v>1223.3760000000002</v>
      </c>
      <c r="H53" s="43" t="s">
        <v>35</v>
      </c>
      <c r="I53" s="70">
        <v>0</v>
      </c>
      <c r="J53" s="71">
        <f t="shared" ref="J53:J55" si="63">+I53*G53</f>
        <v>0</v>
      </c>
      <c r="K53" s="90">
        <v>0</v>
      </c>
      <c r="L53" s="91">
        <f t="shared" ref="L53:L55" si="64">I53*K53</f>
        <v>0</v>
      </c>
      <c r="M53" s="91">
        <f t="shared" ref="M53:M55" si="65">K53*J53</f>
        <v>0</v>
      </c>
      <c r="N53" s="91">
        <v>0</v>
      </c>
      <c r="O53" s="91">
        <f t="shared" ref="O53:O55" si="66">N53*G53</f>
        <v>0</v>
      </c>
      <c r="P53" s="91">
        <f t="shared" ref="P53:P55" si="67">(I53*K53)+N53</f>
        <v>0</v>
      </c>
      <c r="Q53" s="92">
        <f t="shared" ref="Q53:Q55" si="68">P53*G53</f>
        <v>0</v>
      </c>
    </row>
    <row r="54" spans="1:17" s="46" customFormat="1" ht="31.2" x14ac:dyDescent="0.3">
      <c r="A54" s="1">
        <f>IF(G54&lt;&gt;"",1+MAX($A$1:A53),"")</f>
        <v>33</v>
      </c>
      <c r="B54" s="73"/>
      <c r="C54" s="38"/>
      <c r="D54" s="75" t="s">
        <v>59</v>
      </c>
      <c r="E54" s="40">
        <v>193.74672000000004</v>
      </c>
      <c r="F54" s="41">
        <v>0.05</v>
      </c>
      <c r="G54" s="42">
        <f t="shared" si="62"/>
        <v>203.43405600000006</v>
      </c>
      <c r="H54" s="43" t="s">
        <v>31</v>
      </c>
      <c r="I54" s="70">
        <v>0</v>
      </c>
      <c r="J54" s="71">
        <f t="shared" si="63"/>
        <v>0</v>
      </c>
      <c r="K54" s="90">
        <v>0</v>
      </c>
      <c r="L54" s="91">
        <f t="shared" si="64"/>
        <v>0</v>
      </c>
      <c r="M54" s="91">
        <f t="shared" si="65"/>
        <v>0</v>
      </c>
      <c r="N54" s="91">
        <v>0</v>
      </c>
      <c r="O54" s="91">
        <f t="shared" si="66"/>
        <v>0</v>
      </c>
      <c r="P54" s="91">
        <f t="shared" si="67"/>
        <v>0</v>
      </c>
      <c r="Q54" s="92">
        <f t="shared" si="68"/>
        <v>0</v>
      </c>
    </row>
    <row r="55" spans="1:17" s="46" customFormat="1" ht="15.6" x14ac:dyDescent="0.3">
      <c r="A55" s="1">
        <f>IF(G55&lt;&gt;"",1+MAX($A$1:A54),"")</f>
        <v>34</v>
      </c>
      <c r="B55" s="73"/>
      <c r="C55" s="38"/>
      <c r="D55" s="74" t="s">
        <v>43</v>
      </c>
      <c r="E55" s="40">
        <v>929</v>
      </c>
      <c r="F55" s="41">
        <v>0.05</v>
      </c>
      <c r="G55" s="42">
        <f t="shared" si="62"/>
        <v>975.45</v>
      </c>
      <c r="H55" s="43" t="s">
        <v>30</v>
      </c>
      <c r="I55" s="70">
        <v>0</v>
      </c>
      <c r="J55" s="71">
        <f t="shared" si="63"/>
        <v>0</v>
      </c>
      <c r="K55" s="90">
        <v>0</v>
      </c>
      <c r="L55" s="91">
        <f t="shared" si="64"/>
        <v>0</v>
      </c>
      <c r="M55" s="91">
        <f t="shared" si="65"/>
        <v>0</v>
      </c>
      <c r="N55" s="91">
        <v>0</v>
      </c>
      <c r="O55" s="91">
        <f t="shared" si="66"/>
        <v>0</v>
      </c>
      <c r="P55" s="91">
        <f t="shared" si="67"/>
        <v>0</v>
      </c>
      <c r="Q55" s="92">
        <f t="shared" si="68"/>
        <v>0</v>
      </c>
    </row>
    <row r="56" spans="1:17" s="46" customFormat="1" ht="15.6" x14ac:dyDescent="0.3">
      <c r="A56" s="1" t="str">
        <f>IF(G56&lt;&gt;"",1+MAX($A$1:A55),"")</f>
        <v/>
      </c>
      <c r="B56" s="73"/>
      <c r="C56" s="38"/>
      <c r="D56" s="74"/>
      <c r="E56" s="40"/>
      <c r="F56" s="43"/>
      <c r="G56" s="43"/>
      <c r="H56" s="43"/>
      <c r="I56" s="70"/>
      <c r="J56" s="71"/>
      <c r="K56" s="72"/>
      <c r="L56" s="44"/>
      <c r="M56" s="44"/>
      <c r="N56" s="44"/>
      <c r="O56" s="44"/>
      <c r="P56" s="44"/>
      <c r="Q56" s="45"/>
    </row>
    <row r="57" spans="1:17" s="46" customFormat="1" ht="15.6" x14ac:dyDescent="0.3">
      <c r="A57" s="1">
        <f>IF(G57&lt;&gt;"",1+MAX($A$1:A56),"")</f>
        <v>35</v>
      </c>
      <c r="B57" s="73"/>
      <c r="C57" s="38"/>
      <c r="D57" s="74" t="s">
        <v>60</v>
      </c>
      <c r="E57" s="40">
        <v>1732.8783000000001</v>
      </c>
      <c r="F57" s="41">
        <v>0.1</v>
      </c>
      <c r="G57" s="42">
        <f t="shared" ref="G57:G59" si="69">E57*(1+F57)</f>
        <v>1906.1661300000003</v>
      </c>
      <c r="H57" s="43" t="s">
        <v>35</v>
      </c>
      <c r="I57" s="70">
        <v>0</v>
      </c>
      <c r="J57" s="71">
        <f t="shared" ref="J57:J59" si="70">+I57*G57</f>
        <v>0</v>
      </c>
      <c r="K57" s="90">
        <v>0</v>
      </c>
      <c r="L57" s="91">
        <f t="shared" ref="L57:L59" si="71">I57*K57</f>
        <v>0</v>
      </c>
      <c r="M57" s="91">
        <f t="shared" ref="M57:M59" si="72">K57*J57</f>
        <v>0</v>
      </c>
      <c r="N57" s="91">
        <v>0</v>
      </c>
      <c r="O57" s="91">
        <f t="shared" ref="O57:O59" si="73">N57*G57</f>
        <v>0</v>
      </c>
      <c r="P57" s="91">
        <f t="shared" ref="P57:P59" si="74">(I57*K57)+N57</f>
        <v>0</v>
      </c>
      <c r="Q57" s="92">
        <f t="shared" ref="Q57:Q59" si="75">P57*G57</f>
        <v>0</v>
      </c>
    </row>
    <row r="58" spans="1:17" s="46" customFormat="1" ht="31.2" x14ac:dyDescent="0.3">
      <c r="A58" s="1">
        <f>IF(G58&lt;&gt;"",1+MAX($A$1:A57),"")</f>
        <v>36</v>
      </c>
      <c r="B58" s="73"/>
      <c r="C58" s="38"/>
      <c r="D58" s="75" t="s">
        <v>61</v>
      </c>
      <c r="E58" s="40">
        <v>304.9817961</v>
      </c>
      <c r="F58" s="41">
        <v>0.05</v>
      </c>
      <c r="G58" s="42">
        <f t="shared" si="69"/>
        <v>320.23088590500004</v>
      </c>
      <c r="H58" s="43" t="s">
        <v>31</v>
      </c>
      <c r="I58" s="70">
        <v>0</v>
      </c>
      <c r="J58" s="71">
        <f t="shared" si="70"/>
        <v>0</v>
      </c>
      <c r="K58" s="90">
        <v>0</v>
      </c>
      <c r="L58" s="91">
        <f t="shared" si="71"/>
        <v>0</v>
      </c>
      <c r="M58" s="91">
        <f t="shared" si="72"/>
        <v>0</v>
      </c>
      <c r="N58" s="91">
        <v>0</v>
      </c>
      <c r="O58" s="91">
        <f t="shared" si="73"/>
        <v>0</v>
      </c>
      <c r="P58" s="91">
        <f t="shared" si="74"/>
        <v>0</v>
      </c>
      <c r="Q58" s="92">
        <f t="shared" si="75"/>
        <v>0</v>
      </c>
    </row>
    <row r="59" spans="1:17" s="46" customFormat="1" ht="15.6" x14ac:dyDescent="0.3">
      <c r="A59" s="1">
        <f>IF(G59&lt;&gt;"",1+MAX($A$1:A58),"")</f>
        <v>37</v>
      </c>
      <c r="B59" s="73"/>
      <c r="C59" s="38"/>
      <c r="D59" s="74" t="s">
        <v>43</v>
      </c>
      <c r="E59" s="40">
        <v>1451</v>
      </c>
      <c r="F59" s="41">
        <v>0.05</v>
      </c>
      <c r="G59" s="42">
        <f t="shared" si="69"/>
        <v>1523.55</v>
      </c>
      <c r="H59" s="43" t="s">
        <v>30</v>
      </c>
      <c r="I59" s="70">
        <v>0</v>
      </c>
      <c r="J59" s="71">
        <f t="shared" si="70"/>
        <v>0</v>
      </c>
      <c r="K59" s="90">
        <v>0</v>
      </c>
      <c r="L59" s="91">
        <f t="shared" si="71"/>
        <v>0</v>
      </c>
      <c r="M59" s="91">
        <f t="shared" si="72"/>
        <v>0</v>
      </c>
      <c r="N59" s="91">
        <v>0</v>
      </c>
      <c r="O59" s="91">
        <f t="shared" si="73"/>
        <v>0</v>
      </c>
      <c r="P59" s="91">
        <f t="shared" si="74"/>
        <v>0</v>
      </c>
      <c r="Q59" s="92">
        <f t="shared" si="75"/>
        <v>0</v>
      </c>
    </row>
    <row r="60" spans="1:17" s="46" customFormat="1" ht="15.6" x14ac:dyDescent="0.3">
      <c r="A60" s="1" t="str">
        <f>IF(G60&lt;&gt;"",1+MAX($A$1:A59),"")</f>
        <v/>
      </c>
      <c r="B60" s="73"/>
      <c r="C60" s="38"/>
      <c r="D60" s="74"/>
      <c r="E60" s="40"/>
      <c r="F60" s="43"/>
      <c r="G60" s="43"/>
      <c r="H60" s="43"/>
      <c r="I60" s="70"/>
      <c r="J60" s="71"/>
      <c r="K60" s="72"/>
      <c r="L60" s="44"/>
      <c r="M60" s="44"/>
      <c r="N60" s="44"/>
      <c r="O60" s="44"/>
      <c r="P60" s="44"/>
      <c r="Q60" s="45"/>
    </row>
    <row r="61" spans="1:17" s="46" customFormat="1" ht="15.6" x14ac:dyDescent="0.3">
      <c r="A61" s="1">
        <f>IF(G61&lt;&gt;"",1+MAX($A$1:A60),"")</f>
        <v>38</v>
      </c>
      <c r="B61" s="73"/>
      <c r="C61" s="38"/>
      <c r="D61" s="74" t="s">
        <v>62</v>
      </c>
      <c r="E61" s="40">
        <f>37.76*2.67</f>
        <v>100.8192</v>
      </c>
      <c r="F61" s="41">
        <v>0.1</v>
      </c>
      <c r="G61" s="42">
        <f t="shared" ref="G61:G63" si="76">E61*(1+F61)</f>
        <v>110.90112000000001</v>
      </c>
      <c r="H61" s="43" t="s">
        <v>35</v>
      </c>
      <c r="I61" s="70">
        <v>0</v>
      </c>
      <c r="J61" s="71">
        <f t="shared" ref="J61:J63" si="77">+I61*G61</f>
        <v>0</v>
      </c>
      <c r="K61" s="90">
        <v>0</v>
      </c>
      <c r="L61" s="91">
        <f t="shared" ref="L61:L63" si="78">I61*K61</f>
        <v>0</v>
      </c>
      <c r="M61" s="91">
        <f t="shared" ref="M61:M63" si="79">K61*J61</f>
        <v>0</v>
      </c>
      <c r="N61" s="91">
        <v>0</v>
      </c>
      <c r="O61" s="91">
        <f t="shared" ref="O61:O63" si="80">N61*G61</f>
        <v>0</v>
      </c>
      <c r="P61" s="91">
        <f t="shared" ref="P61:P63" si="81">(I61*K61)+N61</f>
        <v>0</v>
      </c>
      <c r="Q61" s="92">
        <f t="shared" ref="Q61:Q63" si="82">P61*G61</f>
        <v>0</v>
      </c>
    </row>
    <row r="62" spans="1:17" s="46" customFormat="1" ht="31.2" x14ac:dyDescent="0.3">
      <c r="A62" s="1">
        <f>IF(G62&lt;&gt;"",1+MAX($A$1:A61),"")</f>
        <v>39</v>
      </c>
      <c r="B62" s="73"/>
      <c r="C62" s="38"/>
      <c r="D62" s="75" t="s">
        <v>63</v>
      </c>
      <c r="E62" s="40">
        <v>18.620366399999998</v>
      </c>
      <c r="F62" s="41">
        <v>0.05</v>
      </c>
      <c r="G62" s="42">
        <f t="shared" si="76"/>
        <v>19.551384719999998</v>
      </c>
      <c r="H62" s="43" t="s">
        <v>31</v>
      </c>
      <c r="I62" s="70">
        <v>0</v>
      </c>
      <c r="J62" s="71">
        <f t="shared" si="77"/>
        <v>0</v>
      </c>
      <c r="K62" s="90">
        <v>0</v>
      </c>
      <c r="L62" s="91">
        <f t="shared" si="78"/>
        <v>0</v>
      </c>
      <c r="M62" s="91">
        <f t="shared" si="79"/>
        <v>0</v>
      </c>
      <c r="N62" s="91">
        <v>0</v>
      </c>
      <c r="O62" s="91">
        <f t="shared" si="80"/>
        <v>0</v>
      </c>
      <c r="P62" s="91">
        <f t="shared" si="81"/>
        <v>0</v>
      </c>
      <c r="Q62" s="92">
        <f t="shared" si="82"/>
        <v>0</v>
      </c>
    </row>
    <row r="63" spans="1:17" s="46" customFormat="1" ht="15.6" x14ac:dyDescent="0.3">
      <c r="A63" s="1">
        <f>IF(G63&lt;&gt;"",1+MAX($A$1:A62),"")</f>
        <v>40</v>
      </c>
      <c r="B63" s="73"/>
      <c r="C63" s="38"/>
      <c r="D63" s="74" t="s">
        <v>43</v>
      </c>
      <c r="E63" s="40">
        <v>114</v>
      </c>
      <c r="F63" s="41">
        <v>0.05</v>
      </c>
      <c r="G63" s="42">
        <f t="shared" si="76"/>
        <v>119.7</v>
      </c>
      <c r="H63" s="43" t="s">
        <v>30</v>
      </c>
      <c r="I63" s="70">
        <v>0</v>
      </c>
      <c r="J63" s="71">
        <f t="shared" si="77"/>
        <v>0</v>
      </c>
      <c r="K63" s="90">
        <v>0</v>
      </c>
      <c r="L63" s="91">
        <f t="shared" si="78"/>
        <v>0</v>
      </c>
      <c r="M63" s="91">
        <f t="shared" si="79"/>
        <v>0</v>
      </c>
      <c r="N63" s="91">
        <v>0</v>
      </c>
      <c r="O63" s="91">
        <f t="shared" si="80"/>
        <v>0</v>
      </c>
      <c r="P63" s="91">
        <f t="shared" si="81"/>
        <v>0</v>
      </c>
      <c r="Q63" s="92">
        <f t="shared" si="82"/>
        <v>0</v>
      </c>
    </row>
    <row r="64" spans="1:17" s="46" customFormat="1" ht="15.6" x14ac:dyDescent="0.3">
      <c r="A64" s="1" t="str">
        <f>IF(G64&lt;&gt;"",1+MAX($A$1:A63),"")</f>
        <v/>
      </c>
      <c r="B64" s="73"/>
      <c r="C64" s="38"/>
      <c r="D64" s="74"/>
      <c r="E64" s="40"/>
      <c r="F64" s="43"/>
      <c r="G64" s="43"/>
      <c r="H64" s="43"/>
      <c r="I64" s="70"/>
      <c r="J64" s="71"/>
      <c r="K64" s="72"/>
      <c r="L64" s="44"/>
      <c r="M64" s="44"/>
      <c r="N64" s="44"/>
      <c r="O64" s="44"/>
      <c r="P64" s="44"/>
      <c r="Q64" s="45"/>
    </row>
    <row r="65" spans="1:17" s="46" customFormat="1" ht="15.6" x14ac:dyDescent="0.3">
      <c r="A65" s="1">
        <f>IF(G65&lt;&gt;"",1+MAX($A$1:A64),"")</f>
        <v>41</v>
      </c>
      <c r="B65" s="73"/>
      <c r="C65" s="38"/>
      <c r="D65" s="74" t="s">
        <v>64</v>
      </c>
      <c r="E65" s="40">
        <f>53.69*12.67</f>
        <v>680.25229999999999</v>
      </c>
      <c r="F65" s="41">
        <v>0.1</v>
      </c>
      <c r="G65" s="42">
        <f t="shared" ref="G65:G67" si="83">E65*(1+F65)</f>
        <v>748.27753000000007</v>
      </c>
      <c r="H65" s="43" t="s">
        <v>35</v>
      </c>
      <c r="I65" s="70">
        <v>0</v>
      </c>
      <c r="J65" s="71">
        <f t="shared" ref="J65:J67" si="84">+I65*G65</f>
        <v>0</v>
      </c>
      <c r="K65" s="90">
        <v>0</v>
      </c>
      <c r="L65" s="91">
        <f t="shared" ref="L65:L67" si="85">I65*K65</f>
        <v>0</v>
      </c>
      <c r="M65" s="91">
        <f t="shared" ref="M65:M67" si="86">K65*J65</f>
        <v>0</v>
      </c>
      <c r="N65" s="91">
        <v>0</v>
      </c>
      <c r="O65" s="91">
        <f t="shared" ref="O65:O67" si="87">N65*G65</f>
        <v>0</v>
      </c>
      <c r="P65" s="91">
        <f t="shared" ref="P65:P67" si="88">(I65*K65)+N65</f>
        <v>0</v>
      </c>
      <c r="Q65" s="92">
        <f t="shared" ref="Q65:Q67" si="89">P65*G65</f>
        <v>0</v>
      </c>
    </row>
    <row r="66" spans="1:17" s="46" customFormat="1" ht="31.2" x14ac:dyDescent="0.3">
      <c r="A66" s="1">
        <f>IF(G66&lt;&gt;"",1+MAX($A$1:A65),"")</f>
        <v>42</v>
      </c>
      <c r="B66" s="73"/>
      <c r="C66" s="38"/>
      <c r="D66" s="75" t="s">
        <v>65</v>
      </c>
      <c r="E66" s="40">
        <v>122.0656941</v>
      </c>
      <c r="F66" s="41">
        <v>0.05</v>
      </c>
      <c r="G66" s="42">
        <f t="shared" si="83"/>
        <v>128.16897880499999</v>
      </c>
      <c r="H66" s="43" t="s">
        <v>31</v>
      </c>
      <c r="I66" s="70">
        <v>0</v>
      </c>
      <c r="J66" s="71">
        <f t="shared" si="84"/>
        <v>0</v>
      </c>
      <c r="K66" s="90">
        <v>0</v>
      </c>
      <c r="L66" s="91">
        <f t="shared" si="85"/>
        <v>0</v>
      </c>
      <c r="M66" s="91">
        <f t="shared" si="86"/>
        <v>0</v>
      </c>
      <c r="N66" s="91">
        <v>0</v>
      </c>
      <c r="O66" s="91">
        <f t="shared" si="87"/>
        <v>0</v>
      </c>
      <c r="P66" s="91">
        <f t="shared" si="88"/>
        <v>0</v>
      </c>
      <c r="Q66" s="92">
        <f t="shared" si="89"/>
        <v>0</v>
      </c>
    </row>
    <row r="67" spans="1:17" s="46" customFormat="1" ht="15.6" x14ac:dyDescent="0.3">
      <c r="A67" s="1">
        <f>IF(G67&lt;&gt;"",1+MAX($A$1:A66),"")</f>
        <v>43</v>
      </c>
      <c r="B67" s="73"/>
      <c r="C67" s="38"/>
      <c r="D67" s="74" t="s">
        <v>43</v>
      </c>
      <c r="E67" s="40">
        <v>565</v>
      </c>
      <c r="F67" s="41">
        <v>0.05</v>
      </c>
      <c r="G67" s="42">
        <f t="shared" si="83"/>
        <v>593.25</v>
      </c>
      <c r="H67" s="43" t="s">
        <v>30</v>
      </c>
      <c r="I67" s="70">
        <v>0</v>
      </c>
      <c r="J67" s="71">
        <f t="shared" si="84"/>
        <v>0</v>
      </c>
      <c r="K67" s="90">
        <v>0</v>
      </c>
      <c r="L67" s="91">
        <f t="shared" si="85"/>
        <v>0</v>
      </c>
      <c r="M67" s="91">
        <f t="shared" si="86"/>
        <v>0</v>
      </c>
      <c r="N67" s="91">
        <v>0</v>
      </c>
      <c r="O67" s="91">
        <f t="shared" si="87"/>
        <v>0</v>
      </c>
      <c r="P67" s="91">
        <f t="shared" si="88"/>
        <v>0</v>
      </c>
      <c r="Q67" s="92">
        <f t="shared" si="89"/>
        <v>0</v>
      </c>
    </row>
    <row r="68" spans="1:17" s="46" customFormat="1" ht="15.6" x14ac:dyDescent="0.3">
      <c r="A68" s="1" t="str">
        <f>IF(G68&lt;&gt;"",1+MAX($A$1:A67),"")</f>
        <v/>
      </c>
      <c r="B68" s="73"/>
      <c r="C68" s="38"/>
      <c r="D68" s="74"/>
      <c r="E68" s="40"/>
      <c r="F68" s="43"/>
      <c r="G68" s="43"/>
      <c r="H68" s="43"/>
      <c r="I68" s="70"/>
      <c r="J68" s="71"/>
      <c r="K68" s="72"/>
      <c r="L68" s="44"/>
      <c r="M68" s="44"/>
      <c r="N68" s="44"/>
      <c r="O68" s="44"/>
      <c r="P68" s="44"/>
      <c r="Q68" s="45"/>
    </row>
    <row r="69" spans="1:17" s="46" customFormat="1" ht="15.6" x14ac:dyDescent="0.3">
      <c r="A69" s="1">
        <f>IF(G69&lt;&gt;"",1+MAX($A$1:A68),"")</f>
        <v>44</v>
      </c>
      <c r="B69" s="73"/>
      <c r="C69" s="38"/>
      <c r="D69" s="74" t="s">
        <v>66</v>
      </c>
      <c r="E69" s="40">
        <f>9.87*13.33</f>
        <v>131.56709999999998</v>
      </c>
      <c r="F69" s="41">
        <v>0.1</v>
      </c>
      <c r="G69" s="42">
        <f t="shared" ref="G69:G71" si="90">E69*(1+F69)</f>
        <v>144.72380999999999</v>
      </c>
      <c r="H69" s="43" t="s">
        <v>35</v>
      </c>
      <c r="I69" s="70">
        <v>0</v>
      </c>
      <c r="J69" s="71">
        <f t="shared" ref="J69:J71" si="91">+I69*G69</f>
        <v>0</v>
      </c>
      <c r="K69" s="90">
        <v>0</v>
      </c>
      <c r="L69" s="91">
        <f t="shared" ref="L69:L71" si="92">I69*K69</f>
        <v>0</v>
      </c>
      <c r="M69" s="91">
        <f t="shared" ref="M69:M71" si="93">K69*J69</f>
        <v>0</v>
      </c>
      <c r="N69" s="91">
        <v>0</v>
      </c>
      <c r="O69" s="91">
        <f t="shared" ref="O69:O71" si="94">N69*G69</f>
        <v>0</v>
      </c>
      <c r="P69" s="91">
        <f t="shared" ref="P69:P71" si="95">(I69*K69)+N69</f>
        <v>0</v>
      </c>
      <c r="Q69" s="92">
        <f t="shared" ref="Q69:Q71" si="96">P69*G69</f>
        <v>0</v>
      </c>
    </row>
    <row r="70" spans="1:17" s="46" customFormat="1" ht="31.2" x14ac:dyDescent="0.3">
      <c r="A70" s="1">
        <f>IF(G70&lt;&gt;"",1+MAX($A$1:A69),"")</f>
        <v>45</v>
      </c>
      <c r="B70" s="73"/>
      <c r="C70" s="38"/>
      <c r="D70" s="75" t="s">
        <v>67</v>
      </c>
      <c r="E70" s="40">
        <v>30.876145700000002</v>
      </c>
      <c r="F70" s="41">
        <v>0.05</v>
      </c>
      <c r="G70" s="42">
        <f t="shared" si="90"/>
        <v>32.419952985000002</v>
      </c>
      <c r="H70" s="43" t="s">
        <v>31</v>
      </c>
      <c r="I70" s="70">
        <v>0</v>
      </c>
      <c r="J70" s="71">
        <f t="shared" si="91"/>
        <v>0</v>
      </c>
      <c r="K70" s="90">
        <v>0</v>
      </c>
      <c r="L70" s="91">
        <f t="shared" si="92"/>
        <v>0</v>
      </c>
      <c r="M70" s="91">
        <f t="shared" si="93"/>
        <v>0</v>
      </c>
      <c r="N70" s="91">
        <v>0</v>
      </c>
      <c r="O70" s="91">
        <f t="shared" si="94"/>
        <v>0</v>
      </c>
      <c r="P70" s="91">
        <f t="shared" si="95"/>
        <v>0</v>
      </c>
      <c r="Q70" s="92">
        <f t="shared" si="96"/>
        <v>0</v>
      </c>
    </row>
    <row r="71" spans="1:17" s="46" customFormat="1" ht="15.6" x14ac:dyDescent="0.3">
      <c r="A71" s="1">
        <f>IF(G71&lt;&gt;"",1+MAX($A$1:A70),"")</f>
        <v>46</v>
      </c>
      <c r="B71" s="73"/>
      <c r="C71" s="38"/>
      <c r="D71" s="74" t="s">
        <v>43</v>
      </c>
      <c r="E71" s="40">
        <v>109</v>
      </c>
      <c r="F71" s="41">
        <v>0.05</v>
      </c>
      <c r="G71" s="42">
        <f t="shared" si="90"/>
        <v>114.45</v>
      </c>
      <c r="H71" s="43" t="s">
        <v>30</v>
      </c>
      <c r="I71" s="70">
        <v>0</v>
      </c>
      <c r="J71" s="71">
        <f t="shared" si="91"/>
        <v>0</v>
      </c>
      <c r="K71" s="90">
        <v>0</v>
      </c>
      <c r="L71" s="91">
        <f t="shared" si="92"/>
        <v>0</v>
      </c>
      <c r="M71" s="91">
        <f t="shared" si="93"/>
        <v>0</v>
      </c>
      <c r="N71" s="91">
        <v>0</v>
      </c>
      <c r="O71" s="91">
        <f t="shared" si="94"/>
        <v>0</v>
      </c>
      <c r="P71" s="91">
        <f t="shared" si="95"/>
        <v>0</v>
      </c>
      <c r="Q71" s="92">
        <f t="shared" si="96"/>
        <v>0</v>
      </c>
    </row>
    <row r="72" spans="1:17" s="46" customFormat="1" ht="15.6" x14ac:dyDescent="0.3">
      <c r="A72" s="1" t="str">
        <f>IF(G72&lt;&gt;"",1+MAX($A$1:A71),"")</f>
        <v/>
      </c>
      <c r="B72" s="73"/>
      <c r="C72" s="38"/>
      <c r="D72" s="76"/>
      <c r="E72" s="40"/>
      <c r="F72" s="41"/>
      <c r="G72" s="42"/>
      <c r="H72" s="69"/>
      <c r="I72" s="70"/>
      <c r="J72" s="71"/>
      <c r="K72" s="72"/>
      <c r="L72" s="44"/>
      <c r="M72" s="44"/>
      <c r="N72" s="44"/>
      <c r="O72" s="44"/>
      <c r="P72" s="44"/>
      <c r="Q72" s="45"/>
    </row>
    <row r="73" spans="1:17" s="46" customFormat="1" ht="15.6" x14ac:dyDescent="0.3">
      <c r="A73" s="1" t="str">
        <f>IF(G73&lt;&gt;"",1+MAX($A$1:A72),"")</f>
        <v/>
      </c>
      <c r="B73" s="73"/>
      <c r="C73" s="38"/>
      <c r="D73" s="68" t="s">
        <v>40</v>
      </c>
      <c r="E73" s="40"/>
      <c r="F73" s="41"/>
      <c r="G73" s="42"/>
      <c r="H73" s="69"/>
      <c r="I73" s="70"/>
      <c r="J73" s="71"/>
      <c r="K73" s="72"/>
      <c r="L73" s="44"/>
      <c r="M73" s="44"/>
      <c r="N73" s="44"/>
      <c r="O73" s="44"/>
      <c r="P73" s="44"/>
      <c r="Q73" s="45"/>
    </row>
    <row r="74" spans="1:17" s="46" customFormat="1" ht="15.6" x14ac:dyDescent="0.3">
      <c r="A74" s="1">
        <f>IF(G74&lt;&gt;"",1+MAX($A$1:A73),"")</f>
        <v>47</v>
      </c>
      <c r="B74" s="73"/>
      <c r="C74" s="38"/>
      <c r="D74" s="74" t="s">
        <v>68</v>
      </c>
      <c r="E74" s="40">
        <f>31.43*14.33</f>
        <v>450.39190000000002</v>
      </c>
      <c r="F74" s="41">
        <v>0.1</v>
      </c>
      <c r="G74" s="42">
        <f t="shared" ref="G74:G76" si="97">E74*(1+F74)</f>
        <v>495.43109000000004</v>
      </c>
      <c r="H74" s="43" t="s">
        <v>35</v>
      </c>
      <c r="I74" s="70">
        <v>0</v>
      </c>
      <c r="J74" s="71">
        <f t="shared" ref="J74:J76" si="98">+I74*G74</f>
        <v>0</v>
      </c>
      <c r="K74" s="90">
        <v>0</v>
      </c>
      <c r="L74" s="91">
        <f t="shared" ref="L74:L76" si="99">I74*K74</f>
        <v>0</v>
      </c>
      <c r="M74" s="91">
        <f t="shared" ref="M74:M76" si="100">K74*J74</f>
        <v>0</v>
      </c>
      <c r="N74" s="91">
        <v>0</v>
      </c>
      <c r="O74" s="91">
        <f t="shared" ref="O74:O76" si="101">N74*G74</f>
        <v>0</v>
      </c>
      <c r="P74" s="91">
        <f t="shared" ref="P74:P76" si="102">(I74*K74)+N74</f>
        <v>0</v>
      </c>
      <c r="Q74" s="92">
        <f t="shared" ref="Q74:Q76" si="103">P74*G74</f>
        <v>0</v>
      </c>
    </row>
    <row r="75" spans="1:17" s="46" customFormat="1" ht="31.2" x14ac:dyDescent="0.3">
      <c r="A75" s="1">
        <f>IF(G75&lt;&gt;"",1+MAX($A$1:A74),"")</f>
        <v>48</v>
      </c>
      <c r="B75" s="73"/>
      <c r="C75" s="38"/>
      <c r="D75" s="75" t="s">
        <v>69</v>
      </c>
      <c r="E75" s="40">
        <v>132.38587792499999</v>
      </c>
      <c r="F75" s="41">
        <v>0.05</v>
      </c>
      <c r="G75" s="42">
        <f t="shared" si="97"/>
        <v>139.00517182125</v>
      </c>
      <c r="H75" s="43" t="s">
        <v>31</v>
      </c>
      <c r="I75" s="70">
        <v>0</v>
      </c>
      <c r="J75" s="71">
        <f t="shared" si="98"/>
        <v>0</v>
      </c>
      <c r="K75" s="90">
        <v>0</v>
      </c>
      <c r="L75" s="91">
        <f t="shared" si="99"/>
        <v>0</v>
      </c>
      <c r="M75" s="91">
        <f t="shared" si="100"/>
        <v>0</v>
      </c>
      <c r="N75" s="91">
        <v>0</v>
      </c>
      <c r="O75" s="91">
        <f t="shared" si="101"/>
        <v>0</v>
      </c>
      <c r="P75" s="91">
        <f t="shared" si="102"/>
        <v>0</v>
      </c>
      <c r="Q75" s="92">
        <f t="shared" si="103"/>
        <v>0</v>
      </c>
    </row>
    <row r="76" spans="1:17" s="46" customFormat="1" ht="15.6" x14ac:dyDescent="0.3">
      <c r="A76" s="1">
        <f>IF(G76&lt;&gt;"",1+MAX($A$1:A75),"")</f>
        <v>49</v>
      </c>
      <c r="B76" s="73"/>
      <c r="C76" s="38"/>
      <c r="D76" s="74" t="s">
        <v>43</v>
      </c>
      <c r="E76" s="40">
        <v>370</v>
      </c>
      <c r="F76" s="41">
        <v>0.05</v>
      </c>
      <c r="G76" s="42">
        <f t="shared" si="97"/>
        <v>388.5</v>
      </c>
      <c r="H76" s="43" t="s">
        <v>30</v>
      </c>
      <c r="I76" s="70">
        <v>0</v>
      </c>
      <c r="J76" s="71">
        <f t="shared" si="98"/>
        <v>0</v>
      </c>
      <c r="K76" s="90">
        <v>0</v>
      </c>
      <c r="L76" s="91">
        <f t="shared" si="99"/>
        <v>0</v>
      </c>
      <c r="M76" s="91">
        <f t="shared" si="100"/>
        <v>0</v>
      </c>
      <c r="N76" s="91">
        <v>0</v>
      </c>
      <c r="O76" s="91">
        <f t="shared" si="101"/>
        <v>0</v>
      </c>
      <c r="P76" s="91">
        <f t="shared" si="102"/>
        <v>0</v>
      </c>
      <c r="Q76" s="92">
        <f t="shared" si="103"/>
        <v>0</v>
      </c>
    </row>
    <row r="77" spans="1:17" s="46" customFormat="1" ht="15.6" x14ac:dyDescent="0.3">
      <c r="A77" s="1" t="str">
        <f>IF(G77&lt;&gt;"",1+MAX($A$1:A76),"")</f>
        <v/>
      </c>
      <c r="B77" s="73"/>
      <c r="C77" s="38"/>
      <c r="D77" s="74"/>
      <c r="E77" s="40"/>
      <c r="F77" s="43"/>
      <c r="G77" s="43"/>
      <c r="H77" s="43"/>
      <c r="I77" s="70"/>
      <c r="J77" s="71"/>
      <c r="K77" s="72"/>
      <c r="L77" s="44"/>
      <c r="M77" s="44"/>
      <c r="N77" s="44"/>
      <c r="O77" s="44"/>
      <c r="P77" s="44"/>
      <c r="Q77" s="45"/>
    </row>
    <row r="78" spans="1:17" s="46" customFormat="1" ht="15.6" x14ac:dyDescent="0.3">
      <c r="A78" s="1">
        <f>IF(G78&lt;&gt;"",1+MAX($A$1:A77),"")</f>
        <v>50</v>
      </c>
      <c r="B78" s="73"/>
      <c r="C78" s="38"/>
      <c r="D78" s="74" t="s">
        <v>70</v>
      </c>
      <c r="E78" s="40">
        <f>287.16*21.33</f>
        <v>6125.1228000000001</v>
      </c>
      <c r="F78" s="41">
        <v>0.1</v>
      </c>
      <c r="G78" s="42">
        <f t="shared" ref="G78:G80" si="104">E78*(1+F78)</f>
        <v>6737.6350800000009</v>
      </c>
      <c r="H78" s="43" t="s">
        <v>35</v>
      </c>
      <c r="I78" s="70">
        <v>0</v>
      </c>
      <c r="J78" s="71">
        <f t="shared" ref="J78:J80" si="105">+I78*G78</f>
        <v>0</v>
      </c>
      <c r="K78" s="90">
        <v>0</v>
      </c>
      <c r="L78" s="91">
        <f t="shared" ref="L78:L80" si="106">I78*K78</f>
        <v>0</v>
      </c>
      <c r="M78" s="91">
        <f t="shared" ref="M78:M80" si="107">K78*J78</f>
        <v>0</v>
      </c>
      <c r="N78" s="91">
        <v>0</v>
      </c>
      <c r="O78" s="91">
        <f t="shared" ref="O78:O80" si="108">N78*G78</f>
        <v>0</v>
      </c>
      <c r="P78" s="91">
        <f t="shared" ref="P78:P80" si="109">(I78*K78)+N78</f>
        <v>0</v>
      </c>
      <c r="Q78" s="92">
        <f t="shared" ref="Q78:Q80" si="110">P78*G78</f>
        <v>0</v>
      </c>
    </row>
    <row r="79" spans="1:17" s="46" customFormat="1" ht="31.2" x14ac:dyDescent="0.3">
      <c r="A79" s="1">
        <f>IF(G79&lt;&gt;"",1+MAX($A$1:A78),"")</f>
        <v>51</v>
      </c>
      <c r="B79" s="73"/>
      <c r="C79" s="38"/>
      <c r="D79" s="75" t="s">
        <v>71</v>
      </c>
      <c r="E79" s="40">
        <v>1619.3729600999998</v>
      </c>
      <c r="F79" s="41">
        <v>0.05</v>
      </c>
      <c r="G79" s="42">
        <f t="shared" si="104"/>
        <v>1700.3416081049998</v>
      </c>
      <c r="H79" s="43" t="s">
        <v>31</v>
      </c>
      <c r="I79" s="70">
        <v>0</v>
      </c>
      <c r="J79" s="71">
        <f t="shared" si="105"/>
        <v>0</v>
      </c>
      <c r="K79" s="90">
        <v>0</v>
      </c>
      <c r="L79" s="91">
        <f t="shared" si="106"/>
        <v>0</v>
      </c>
      <c r="M79" s="91">
        <f t="shared" si="107"/>
        <v>0</v>
      </c>
      <c r="N79" s="91">
        <v>0</v>
      </c>
      <c r="O79" s="91">
        <f t="shared" si="108"/>
        <v>0</v>
      </c>
      <c r="P79" s="91">
        <f t="shared" si="109"/>
        <v>0</v>
      </c>
      <c r="Q79" s="92">
        <f t="shared" si="110"/>
        <v>0</v>
      </c>
    </row>
    <row r="80" spans="1:17" s="46" customFormat="1" ht="15.6" x14ac:dyDescent="0.3">
      <c r="A80" s="1">
        <f>IF(G80&lt;&gt;"",1+MAX($A$1:A79),"")</f>
        <v>52</v>
      </c>
      <c r="B80" s="73"/>
      <c r="C80" s="38"/>
      <c r="D80" s="74" t="s">
        <v>43</v>
      </c>
      <c r="E80" s="40">
        <v>4892</v>
      </c>
      <c r="F80" s="41">
        <v>0.05</v>
      </c>
      <c r="G80" s="42">
        <f t="shared" si="104"/>
        <v>5136.6000000000004</v>
      </c>
      <c r="H80" s="43" t="s">
        <v>30</v>
      </c>
      <c r="I80" s="70">
        <v>0</v>
      </c>
      <c r="J80" s="71">
        <f t="shared" si="105"/>
        <v>0</v>
      </c>
      <c r="K80" s="90">
        <v>0</v>
      </c>
      <c r="L80" s="91">
        <f t="shared" si="106"/>
        <v>0</v>
      </c>
      <c r="M80" s="91">
        <f t="shared" si="107"/>
        <v>0</v>
      </c>
      <c r="N80" s="91">
        <v>0</v>
      </c>
      <c r="O80" s="91">
        <f t="shared" si="108"/>
        <v>0</v>
      </c>
      <c r="P80" s="91">
        <f t="shared" si="109"/>
        <v>0</v>
      </c>
      <c r="Q80" s="92">
        <f t="shared" si="110"/>
        <v>0</v>
      </c>
    </row>
    <row r="81" spans="1:17" s="46" customFormat="1" ht="15.6" x14ac:dyDescent="0.3">
      <c r="A81" s="1" t="str">
        <f>IF(G81&lt;&gt;"",1+MAX($A$1:A80),"")</f>
        <v/>
      </c>
      <c r="B81" s="73"/>
      <c r="C81" s="38"/>
      <c r="D81" s="74"/>
      <c r="E81" s="40"/>
      <c r="F81" s="43"/>
      <c r="G81" s="43"/>
      <c r="H81" s="43"/>
      <c r="I81" s="70"/>
      <c r="J81" s="71"/>
      <c r="K81" s="72"/>
      <c r="L81" s="44"/>
      <c r="M81" s="44"/>
      <c r="N81" s="44"/>
      <c r="O81" s="44"/>
      <c r="P81" s="44"/>
      <c r="Q81" s="45"/>
    </row>
    <row r="82" spans="1:17" s="46" customFormat="1" ht="15.6" x14ac:dyDescent="0.3">
      <c r="A82" s="1">
        <f>IF(G82&lt;&gt;"",1+MAX($A$1:A81),"")</f>
        <v>53</v>
      </c>
      <c r="B82" s="73"/>
      <c r="C82" s="38"/>
      <c r="D82" s="74" t="s">
        <v>72</v>
      </c>
      <c r="E82" s="40">
        <f>61.29*16.67</f>
        <v>1021.7043000000001</v>
      </c>
      <c r="F82" s="41">
        <v>0.1</v>
      </c>
      <c r="G82" s="42">
        <f t="shared" ref="G82:G84" si="111">E82*(1+F82)</f>
        <v>1123.8747300000002</v>
      </c>
      <c r="H82" s="43" t="s">
        <v>35</v>
      </c>
      <c r="I82" s="70">
        <v>0</v>
      </c>
      <c r="J82" s="71">
        <f t="shared" ref="J82:J84" si="112">+I82*G82</f>
        <v>0</v>
      </c>
      <c r="K82" s="90">
        <v>0</v>
      </c>
      <c r="L82" s="91">
        <f t="shared" ref="L82:L84" si="113">I82*K82</f>
        <v>0</v>
      </c>
      <c r="M82" s="91">
        <f t="shared" ref="M82:M84" si="114">K82*J82</f>
        <v>0</v>
      </c>
      <c r="N82" s="91">
        <v>0</v>
      </c>
      <c r="O82" s="91">
        <f t="shared" ref="O82:O84" si="115">N82*G82</f>
        <v>0</v>
      </c>
      <c r="P82" s="91">
        <f t="shared" ref="P82:P84" si="116">(I82*K82)+N82</f>
        <v>0</v>
      </c>
      <c r="Q82" s="92">
        <f t="shared" ref="Q82:Q84" si="117">P82*G82</f>
        <v>0</v>
      </c>
    </row>
    <row r="83" spans="1:17" s="46" customFormat="1" ht="31.2" x14ac:dyDescent="0.3">
      <c r="A83" s="1">
        <f>IF(G83&lt;&gt;"",1+MAX($A$1:A82),"")</f>
        <v>54</v>
      </c>
      <c r="B83" s="73"/>
      <c r="C83" s="38"/>
      <c r="D83" s="75" t="s">
        <v>73</v>
      </c>
      <c r="E83" s="40">
        <v>283.79620622499999</v>
      </c>
      <c r="F83" s="41">
        <v>0.05</v>
      </c>
      <c r="G83" s="42">
        <f t="shared" si="111"/>
        <v>297.98601653625002</v>
      </c>
      <c r="H83" s="43" t="s">
        <v>31</v>
      </c>
      <c r="I83" s="70">
        <v>0</v>
      </c>
      <c r="J83" s="71">
        <f t="shared" si="112"/>
        <v>0</v>
      </c>
      <c r="K83" s="90">
        <v>0</v>
      </c>
      <c r="L83" s="91">
        <f t="shared" si="113"/>
        <v>0</v>
      </c>
      <c r="M83" s="91">
        <f t="shared" si="114"/>
        <v>0</v>
      </c>
      <c r="N83" s="91">
        <v>0</v>
      </c>
      <c r="O83" s="91">
        <f t="shared" si="115"/>
        <v>0</v>
      </c>
      <c r="P83" s="91">
        <f t="shared" si="116"/>
        <v>0</v>
      </c>
      <c r="Q83" s="92">
        <f t="shared" si="117"/>
        <v>0</v>
      </c>
    </row>
    <row r="84" spans="1:17" s="46" customFormat="1" ht="15.6" x14ac:dyDescent="0.3">
      <c r="A84" s="1">
        <f>IF(G84&lt;&gt;"",1+MAX($A$1:A83),"")</f>
        <v>55</v>
      </c>
      <c r="B84" s="73"/>
      <c r="C84" s="38"/>
      <c r="D84" s="74" t="s">
        <v>43</v>
      </c>
      <c r="E84" s="40">
        <v>829</v>
      </c>
      <c r="F84" s="41">
        <v>0.05</v>
      </c>
      <c r="G84" s="42">
        <f t="shared" si="111"/>
        <v>870.45</v>
      </c>
      <c r="H84" s="43" t="s">
        <v>30</v>
      </c>
      <c r="I84" s="70">
        <v>0</v>
      </c>
      <c r="J84" s="71">
        <f t="shared" si="112"/>
        <v>0</v>
      </c>
      <c r="K84" s="90">
        <v>0</v>
      </c>
      <c r="L84" s="91">
        <f t="shared" si="113"/>
        <v>0</v>
      </c>
      <c r="M84" s="91">
        <f t="shared" si="114"/>
        <v>0</v>
      </c>
      <c r="N84" s="91">
        <v>0</v>
      </c>
      <c r="O84" s="91">
        <f t="shared" si="115"/>
        <v>0</v>
      </c>
      <c r="P84" s="91">
        <f t="shared" si="116"/>
        <v>0</v>
      </c>
      <c r="Q84" s="92">
        <f t="shared" si="117"/>
        <v>0</v>
      </c>
    </row>
    <row r="85" spans="1:17" s="46" customFormat="1" ht="15.6" x14ac:dyDescent="0.3">
      <c r="A85" s="1" t="str">
        <f>IF(G85&lt;&gt;"",1+MAX($A$1:A84),"")</f>
        <v/>
      </c>
      <c r="B85" s="73"/>
      <c r="C85" s="38"/>
      <c r="D85" s="74"/>
      <c r="E85" s="40"/>
      <c r="F85" s="43"/>
      <c r="G85" s="43"/>
      <c r="H85" s="43"/>
      <c r="I85" s="70"/>
      <c r="J85" s="71"/>
      <c r="K85" s="72"/>
      <c r="L85" s="44"/>
      <c r="M85" s="44"/>
      <c r="N85" s="44"/>
      <c r="O85" s="44"/>
      <c r="P85" s="44"/>
      <c r="Q85" s="45"/>
    </row>
    <row r="86" spans="1:17" s="46" customFormat="1" ht="15.6" x14ac:dyDescent="0.3">
      <c r="A86" s="1">
        <f>IF(G86&lt;&gt;"",1+MAX($A$1:A85),"")</f>
        <v>56</v>
      </c>
      <c r="B86" s="73"/>
      <c r="C86" s="38"/>
      <c r="D86" s="74" t="s">
        <v>74</v>
      </c>
      <c r="E86" s="40">
        <f>279.69*12.17</f>
        <v>3403.8272999999999</v>
      </c>
      <c r="F86" s="41">
        <v>0.1</v>
      </c>
      <c r="G86" s="42">
        <f t="shared" ref="G86:G88" si="118">E86*(1+F86)</f>
        <v>3744.2100300000002</v>
      </c>
      <c r="H86" s="43" t="s">
        <v>35</v>
      </c>
      <c r="I86" s="70">
        <v>0</v>
      </c>
      <c r="J86" s="71">
        <f t="shared" ref="J86:J88" si="119">+I86*G86</f>
        <v>0</v>
      </c>
      <c r="K86" s="90">
        <v>0</v>
      </c>
      <c r="L86" s="91">
        <f t="shared" ref="L86:L88" si="120">I86*K86</f>
        <v>0</v>
      </c>
      <c r="M86" s="91">
        <f t="shared" ref="M86:M88" si="121">K86*J86</f>
        <v>0</v>
      </c>
      <c r="N86" s="91">
        <v>0</v>
      </c>
      <c r="O86" s="91">
        <f t="shared" ref="O86:O88" si="122">N86*G86</f>
        <v>0</v>
      </c>
      <c r="P86" s="91">
        <f t="shared" ref="P86:P88" si="123">(I86*K86)+N86</f>
        <v>0</v>
      </c>
      <c r="Q86" s="92">
        <f t="shared" ref="Q86:Q88" si="124">P86*G86</f>
        <v>0</v>
      </c>
    </row>
    <row r="87" spans="1:17" s="46" customFormat="1" ht="31.2" x14ac:dyDescent="0.3">
      <c r="A87" s="1">
        <f>IF(G87&lt;&gt;"",1+MAX($A$1:A86),"")</f>
        <v>57</v>
      </c>
      <c r="B87" s="73"/>
      <c r="C87" s="38"/>
      <c r="D87" s="75" t="s">
        <v>75</v>
      </c>
      <c r="E87" s="40">
        <v>900.24127847499983</v>
      </c>
      <c r="F87" s="41">
        <v>0.05</v>
      </c>
      <c r="G87" s="42">
        <f t="shared" si="118"/>
        <v>945.25334239874985</v>
      </c>
      <c r="H87" s="43" t="s">
        <v>31</v>
      </c>
      <c r="I87" s="70">
        <v>0</v>
      </c>
      <c r="J87" s="71">
        <f t="shared" si="119"/>
        <v>0</v>
      </c>
      <c r="K87" s="90">
        <v>0</v>
      </c>
      <c r="L87" s="91">
        <f t="shared" si="120"/>
        <v>0</v>
      </c>
      <c r="M87" s="91">
        <f t="shared" si="121"/>
        <v>0</v>
      </c>
      <c r="N87" s="91">
        <v>0</v>
      </c>
      <c r="O87" s="91">
        <f t="shared" si="122"/>
        <v>0</v>
      </c>
      <c r="P87" s="91">
        <f t="shared" si="123"/>
        <v>0</v>
      </c>
      <c r="Q87" s="92">
        <f t="shared" si="124"/>
        <v>0</v>
      </c>
    </row>
    <row r="88" spans="1:17" s="46" customFormat="1" ht="15.6" x14ac:dyDescent="0.3">
      <c r="A88" s="1">
        <f>IF(G88&lt;&gt;"",1+MAX($A$1:A87),"")</f>
        <v>58</v>
      </c>
      <c r="B88" s="73"/>
      <c r="C88" s="38"/>
      <c r="D88" s="74" t="s">
        <v>43</v>
      </c>
      <c r="E88" s="40">
        <v>2839</v>
      </c>
      <c r="F88" s="41">
        <v>0.05</v>
      </c>
      <c r="G88" s="42">
        <f t="shared" si="118"/>
        <v>2980.9500000000003</v>
      </c>
      <c r="H88" s="43" t="s">
        <v>30</v>
      </c>
      <c r="I88" s="70">
        <v>0</v>
      </c>
      <c r="J88" s="71">
        <f t="shared" si="119"/>
        <v>0</v>
      </c>
      <c r="K88" s="90">
        <v>0</v>
      </c>
      <c r="L88" s="91">
        <f t="shared" si="120"/>
        <v>0</v>
      </c>
      <c r="M88" s="91">
        <f t="shared" si="121"/>
        <v>0</v>
      </c>
      <c r="N88" s="91">
        <v>0</v>
      </c>
      <c r="O88" s="91">
        <f t="shared" si="122"/>
        <v>0</v>
      </c>
      <c r="P88" s="91">
        <f t="shared" si="123"/>
        <v>0</v>
      </c>
      <c r="Q88" s="92">
        <f t="shared" si="124"/>
        <v>0</v>
      </c>
    </row>
    <row r="89" spans="1:17" s="46" customFormat="1" ht="15.6" x14ac:dyDescent="0.3">
      <c r="A89" s="1" t="str">
        <f>IF(G89&lt;&gt;"",1+MAX($A$1:A88),"")</f>
        <v/>
      </c>
      <c r="B89" s="73"/>
      <c r="C89" s="38"/>
      <c r="D89" s="74"/>
      <c r="E89" s="40"/>
      <c r="F89" s="43"/>
      <c r="G89" s="43"/>
      <c r="H89" s="43"/>
      <c r="I89" s="70"/>
      <c r="J89" s="71"/>
      <c r="K89" s="72"/>
      <c r="L89" s="44"/>
      <c r="M89" s="44"/>
      <c r="N89" s="44"/>
      <c r="O89" s="44"/>
      <c r="P89" s="44"/>
      <c r="Q89" s="45"/>
    </row>
    <row r="90" spans="1:17" s="46" customFormat="1" ht="15.6" x14ac:dyDescent="0.3">
      <c r="A90" s="1">
        <f>IF(G90&lt;&gt;"",1+MAX($A$1:A89),"")</f>
        <v>59</v>
      </c>
      <c r="B90" s="73"/>
      <c r="C90" s="38"/>
      <c r="D90" s="74" t="s">
        <v>54</v>
      </c>
      <c r="E90" s="40">
        <f>186.68*26.67</f>
        <v>4978.7556000000004</v>
      </c>
      <c r="F90" s="41">
        <v>0.1</v>
      </c>
      <c r="G90" s="42">
        <f t="shared" ref="G90:G92" si="125">E90*(1+F90)</f>
        <v>5476.6311600000008</v>
      </c>
      <c r="H90" s="43" t="s">
        <v>35</v>
      </c>
      <c r="I90" s="70">
        <v>0</v>
      </c>
      <c r="J90" s="71">
        <f t="shared" ref="J90:J92" si="126">+I90*G90</f>
        <v>0</v>
      </c>
      <c r="K90" s="90">
        <v>0</v>
      </c>
      <c r="L90" s="91">
        <f t="shared" ref="L90:L92" si="127">I90*K90</f>
        <v>0</v>
      </c>
      <c r="M90" s="91">
        <f t="shared" ref="M90:M92" si="128">K90*J90</f>
        <v>0</v>
      </c>
      <c r="N90" s="91">
        <v>0</v>
      </c>
      <c r="O90" s="91">
        <f t="shared" ref="O90:O92" si="129">N90*G90</f>
        <v>0</v>
      </c>
      <c r="P90" s="91">
        <f t="shared" ref="P90:P92" si="130">(I90*K90)+N90</f>
        <v>0</v>
      </c>
      <c r="Q90" s="92">
        <f t="shared" ref="Q90:Q92" si="131">P90*G90</f>
        <v>0</v>
      </c>
    </row>
    <row r="91" spans="1:17" s="46" customFormat="1" ht="31.2" x14ac:dyDescent="0.3">
      <c r="A91" s="1">
        <f>IF(G91&lt;&gt;"",1+MAX($A$1:A90),"")</f>
        <v>60</v>
      </c>
      <c r="B91" s="73"/>
      <c r="C91" s="38"/>
      <c r="D91" s="75" t="s">
        <v>76</v>
      </c>
      <c r="E91" s="40">
        <v>1326.0273327</v>
      </c>
      <c r="F91" s="41">
        <v>0.05</v>
      </c>
      <c r="G91" s="42">
        <f t="shared" si="125"/>
        <v>1392.328699335</v>
      </c>
      <c r="H91" s="43" t="s">
        <v>31</v>
      </c>
      <c r="I91" s="70">
        <v>0</v>
      </c>
      <c r="J91" s="71">
        <f t="shared" si="126"/>
        <v>0</v>
      </c>
      <c r="K91" s="90">
        <v>0</v>
      </c>
      <c r="L91" s="91">
        <f t="shared" si="127"/>
        <v>0</v>
      </c>
      <c r="M91" s="91">
        <f t="shared" si="128"/>
        <v>0</v>
      </c>
      <c r="N91" s="91">
        <v>0</v>
      </c>
      <c r="O91" s="91">
        <f t="shared" si="129"/>
        <v>0</v>
      </c>
      <c r="P91" s="91">
        <f t="shared" si="130"/>
        <v>0</v>
      </c>
      <c r="Q91" s="92">
        <f t="shared" si="131"/>
        <v>0</v>
      </c>
    </row>
    <row r="92" spans="1:17" s="46" customFormat="1" ht="15.6" x14ac:dyDescent="0.3">
      <c r="A92" s="1">
        <f>IF(G92&lt;&gt;"",1+MAX($A$1:A91),"")</f>
        <v>61</v>
      </c>
      <c r="B92" s="73"/>
      <c r="C92" s="38"/>
      <c r="D92" s="74" t="s">
        <v>43</v>
      </c>
      <c r="E92" s="40">
        <v>3930</v>
      </c>
      <c r="F92" s="41">
        <v>0.05</v>
      </c>
      <c r="G92" s="42">
        <f t="shared" si="125"/>
        <v>4126.5</v>
      </c>
      <c r="H92" s="43" t="s">
        <v>30</v>
      </c>
      <c r="I92" s="70">
        <v>0</v>
      </c>
      <c r="J92" s="71">
        <f t="shared" si="126"/>
        <v>0</v>
      </c>
      <c r="K92" s="90">
        <v>0</v>
      </c>
      <c r="L92" s="91">
        <f t="shared" si="127"/>
        <v>0</v>
      </c>
      <c r="M92" s="91">
        <f t="shared" si="128"/>
        <v>0</v>
      </c>
      <c r="N92" s="91">
        <v>0</v>
      </c>
      <c r="O92" s="91">
        <f t="shared" si="129"/>
        <v>0</v>
      </c>
      <c r="P92" s="91">
        <f t="shared" si="130"/>
        <v>0</v>
      </c>
      <c r="Q92" s="92">
        <f t="shared" si="131"/>
        <v>0</v>
      </c>
    </row>
    <row r="93" spans="1:17" s="46" customFormat="1" ht="15.6" x14ac:dyDescent="0.3">
      <c r="A93" s="1" t="str">
        <f>IF(G93&lt;&gt;"",1+MAX($A$1:A92),"")</f>
        <v/>
      </c>
      <c r="B93" s="73"/>
      <c r="C93" s="38"/>
      <c r="D93" s="74"/>
      <c r="E93" s="40"/>
      <c r="F93" s="43"/>
      <c r="G93" s="43"/>
      <c r="H93" s="43"/>
      <c r="I93" s="70"/>
      <c r="J93" s="71"/>
      <c r="K93" s="72"/>
      <c r="L93" s="44"/>
      <c r="M93" s="44"/>
      <c r="N93" s="44"/>
      <c r="O93" s="44"/>
      <c r="P93" s="44"/>
      <c r="Q93" s="45"/>
    </row>
    <row r="94" spans="1:17" s="46" customFormat="1" ht="15.6" x14ac:dyDescent="0.3">
      <c r="A94" s="1">
        <f>IF(G94&lt;&gt;"",1+MAX($A$1:A93),"")</f>
        <v>62</v>
      </c>
      <c r="B94" s="73"/>
      <c r="C94" s="38"/>
      <c r="D94" s="74" t="s">
        <v>77</v>
      </c>
      <c r="E94" s="40">
        <f>153.39*18</f>
        <v>2761.0199999999995</v>
      </c>
      <c r="F94" s="41">
        <v>0.1</v>
      </c>
      <c r="G94" s="42">
        <f t="shared" ref="G94:G96" si="132">E94*(1+F94)</f>
        <v>3037.1219999999998</v>
      </c>
      <c r="H94" s="43" t="s">
        <v>35</v>
      </c>
      <c r="I94" s="70">
        <v>0</v>
      </c>
      <c r="J94" s="71">
        <f t="shared" ref="J94:J96" si="133">+I94*G94</f>
        <v>0</v>
      </c>
      <c r="K94" s="90">
        <v>0</v>
      </c>
      <c r="L94" s="91">
        <f t="shared" ref="L94:L96" si="134">I94*K94</f>
        <v>0</v>
      </c>
      <c r="M94" s="91">
        <f t="shared" ref="M94:M96" si="135">K94*J94</f>
        <v>0</v>
      </c>
      <c r="N94" s="91">
        <v>0</v>
      </c>
      <c r="O94" s="91">
        <f t="shared" ref="O94:O96" si="136">N94*G94</f>
        <v>0</v>
      </c>
      <c r="P94" s="91">
        <f t="shared" ref="P94:P96" si="137">(I94*K94)+N94</f>
        <v>0</v>
      </c>
      <c r="Q94" s="92">
        <f t="shared" ref="Q94:Q96" si="138">P94*G94</f>
        <v>0</v>
      </c>
    </row>
    <row r="95" spans="1:17" s="46" customFormat="1" ht="31.2" x14ac:dyDescent="0.3">
      <c r="A95" s="1">
        <f>IF(G95&lt;&gt;"",1+MAX($A$1:A94),"")</f>
        <v>63</v>
      </c>
      <c r="B95" s="73"/>
      <c r="C95" s="38"/>
      <c r="D95" s="75" t="s">
        <v>78</v>
      </c>
      <c r="E95" s="40">
        <v>738.70996499999978</v>
      </c>
      <c r="F95" s="41">
        <v>0.05</v>
      </c>
      <c r="G95" s="42">
        <f t="shared" si="132"/>
        <v>775.64546324999981</v>
      </c>
      <c r="H95" s="43" t="s">
        <v>31</v>
      </c>
      <c r="I95" s="70">
        <v>0</v>
      </c>
      <c r="J95" s="71">
        <f t="shared" si="133"/>
        <v>0</v>
      </c>
      <c r="K95" s="90">
        <v>0</v>
      </c>
      <c r="L95" s="91">
        <f t="shared" si="134"/>
        <v>0</v>
      </c>
      <c r="M95" s="91">
        <f t="shared" si="135"/>
        <v>0</v>
      </c>
      <c r="N95" s="91">
        <v>0</v>
      </c>
      <c r="O95" s="91">
        <f t="shared" si="136"/>
        <v>0</v>
      </c>
      <c r="P95" s="91">
        <f t="shared" si="137"/>
        <v>0</v>
      </c>
      <c r="Q95" s="92">
        <f t="shared" si="138"/>
        <v>0</v>
      </c>
    </row>
    <row r="96" spans="1:17" s="46" customFormat="1" ht="15.6" x14ac:dyDescent="0.3">
      <c r="A96" s="1">
        <f>IF(G96&lt;&gt;"",1+MAX($A$1:A95),"")</f>
        <v>64</v>
      </c>
      <c r="B96" s="73"/>
      <c r="C96" s="38"/>
      <c r="D96" s="74" t="s">
        <v>43</v>
      </c>
      <c r="E96" s="40">
        <v>2229</v>
      </c>
      <c r="F96" s="41">
        <v>0.05</v>
      </c>
      <c r="G96" s="42">
        <f t="shared" si="132"/>
        <v>2340.4500000000003</v>
      </c>
      <c r="H96" s="43" t="s">
        <v>30</v>
      </c>
      <c r="I96" s="70">
        <v>0</v>
      </c>
      <c r="J96" s="71">
        <f t="shared" si="133"/>
        <v>0</v>
      </c>
      <c r="K96" s="90">
        <v>0</v>
      </c>
      <c r="L96" s="91">
        <f t="shared" si="134"/>
        <v>0</v>
      </c>
      <c r="M96" s="91">
        <f t="shared" si="135"/>
        <v>0</v>
      </c>
      <c r="N96" s="91">
        <v>0</v>
      </c>
      <c r="O96" s="91">
        <f t="shared" si="136"/>
        <v>0</v>
      </c>
      <c r="P96" s="91">
        <f t="shared" si="137"/>
        <v>0</v>
      </c>
      <c r="Q96" s="92">
        <f t="shared" si="138"/>
        <v>0</v>
      </c>
    </row>
    <row r="97" spans="1:36" s="46" customFormat="1" ht="15.6" x14ac:dyDescent="0.3">
      <c r="A97" s="1" t="str">
        <f>IF(G97&lt;&gt;"",1+MAX($A$1:A96),"")</f>
        <v/>
      </c>
      <c r="B97" s="73"/>
      <c r="C97" s="38"/>
      <c r="D97" s="74"/>
      <c r="E97" s="40"/>
      <c r="F97" s="43"/>
      <c r="G97" s="43"/>
      <c r="H97" s="43"/>
      <c r="I97" s="70"/>
      <c r="J97" s="71"/>
      <c r="K97" s="72"/>
      <c r="L97" s="44"/>
      <c r="M97" s="44"/>
      <c r="N97" s="44"/>
      <c r="O97" s="44"/>
      <c r="P97" s="44"/>
      <c r="Q97" s="45"/>
    </row>
    <row r="98" spans="1:36" s="46" customFormat="1" ht="15.6" x14ac:dyDescent="0.3">
      <c r="A98" s="1">
        <f>IF(G98&lt;&gt;"",1+MAX($A$1:A97),"")</f>
        <v>65</v>
      </c>
      <c r="B98" s="73"/>
      <c r="C98" s="38"/>
      <c r="D98" s="74" t="s">
        <v>79</v>
      </c>
      <c r="E98" s="40">
        <f>124.36*8</f>
        <v>994.88</v>
      </c>
      <c r="F98" s="41">
        <v>0.1</v>
      </c>
      <c r="G98" s="42">
        <f t="shared" ref="G98:G100" si="139">E98*(1+F98)</f>
        <v>1094.3680000000002</v>
      </c>
      <c r="H98" s="43" t="s">
        <v>35</v>
      </c>
      <c r="I98" s="70">
        <v>0</v>
      </c>
      <c r="J98" s="71">
        <f t="shared" ref="J98:J100" si="140">+I98*G98</f>
        <v>0</v>
      </c>
      <c r="K98" s="90">
        <v>0</v>
      </c>
      <c r="L98" s="91">
        <f t="shared" ref="L98:L100" si="141">I98*K98</f>
        <v>0</v>
      </c>
      <c r="M98" s="91">
        <f t="shared" ref="M98:M100" si="142">K98*J98</f>
        <v>0</v>
      </c>
      <c r="N98" s="91">
        <v>0</v>
      </c>
      <c r="O98" s="91">
        <f t="shared" ref="O98:O100" si="143">N98*G98</f>
        <v>0</v>
      </c>
      <c r="P98" s="91">
        <f t="shared" ref="P98:P100" si="144">(I98*K98)+N98</f>
        <v>0</v>
      </c>
      <c r="Q98" s="92">
        <f t="shared" ref="Q98:Q100" si="145">P98*G98</f>
        <v>0</v>
      </c>
    </row>
    <row r="99" spans="1:36" s="46" customFormat="1" ht="31.2" x14ac:dyDescent="0.3">
      <c r="A99" s="1">
        <f>IF(G99&lt;&gt;"",1+MAX($A$1:A98),"")</f>
        <v>66</v>
      </c>
      <c r="B99" s="73"/>
      <c r="C99" s="38"/>
      <c r="D99" s="75" t="s">
        <v>80</v>
      </c>
      <c r="E99" s="40">
        <v>267.75896</v>
      </c>
      <c r="F99" s="41">
        <v>0.05</v>
      </c>
      <c r="G99" s="42">
        <f t="shared" si="139"/>
        <v>281.146908</v>
      </c>
      <c r="H99" s="43" t="s">
        <v>31</v>
      </c>
      <c r="I99" s="70">
        <v>0</v>
      </c>
      <c r="J99" s="71">
        <f t="shared" si="140"/>
        <v>0</v>
      </c>
      <c r="K99" s="90">
        <v>0</v>
      </c>
      <c r="L99" s="91">
        <f t="shared" si="141"/>
        <v>0</v>
      </c>
      <c r="M99" s="91">
        <f t="shared" si="142"/>
        <v>0</v>
      </c>
      <c r="N99" s="91">
        <v>0</v>
      </c>
      <c r="O99" s="91">
        <f t="shared" si="143"/>
        <v>0</v>
      </c>
      <c r="P99" s="91">
        <f t="shared" si="144"/>
        <v>0</v>
      </c>
      <c r="Q99" s="92">
        <f t="shared" si="145"/>
        <v>0</v>
      </c>
    </row>
    <row r="100" spans="1:36" s="46" customFormat="1" ht="15.6" x14ac:dyDescent="0.3">
      <c r="A100" s="1">
        <f>IF(G100&lt;&gt;"",1+MAX($A$1:A99),"")</f>
        <v>67</v>
      </c>
      <c r="B100" s="73"/>
      <c r="C100" s="38"/>
      <c r="D100" s="74" t="s">
        <v>43</v>
      </c>
      <c r="E100" s="40">
        <v>872</v>
      </c>
      <c r="F100" s="41">
        <v>0.05</v>
      </c>
      <c r="G100" s="42">
        <f t="shared" si="139"/>
        <v>915.6</v>
      </c>
      <c r="H100" s="43" t="s">
        <v>30</v>
      </c>
      <c r="I100" s="70">
        <v>0</v>
      </c>
      <c r="J100" s="71">
        <f t="shared" si="140"/>
        <v>0</v>
      </c>
      <c r="K100" s="90">
        <v>0</v>
      </c>
      <c r="L100" s="91">
        <f t="shared" si="141"/>
        <v>0</v>
      </c>
      <c r="M100" s="91">
        <f t="shared" si="142"/>
        <v>0</v>
      </c>
      <c r="N100" s="91">
        <v>0</v>
      </c>
      <c r="O100" s="91">
        <f t="shared" si="143"/>
        <v>0</v>
      </c>
      <c r="P100" s="91">
        <f t="shared" si="144"/>
        <v>0</v>
      </c>
      <c r="Q100" s="92">
        <f t="shared" si="145"/>
        <v>0</v>
      </c>
    </row>
    <row r="101" spans="1:36" s="46" customFormat="1" ht="15.6" x14ac:dyDescent="0.3">
      <c r="A101" s="1" t="str">
        <f>IF(G101&lt;&gt;"",1+MAX($A$1:A100),"")</f>
        <v/>
      </c>
      <c r="B101" s="73"/>
      <c r="C101" s="38"/>
      <c r="D101" s="74"/>
      <c r="E101" s="40"/>
      <c r="F101" s="43"/>
      <c r="G101" s="43"/>
      <c r="H101" s="43"/>
      <c r="I101" s="70"/>
      <c r="J101" s="71"/>
      <c r="K101" s="72"/>
      <c r="L101" s="44"/>
      <c r="M101" s="44"/>
      <c r="N101" s="44"/>
      <c r="O101" s="44"/>
      <c r="P101" s="44"/>
      <c r="Q101" s="45"/>
    </row>
    <row r="102" spans="1:36" s="46" customFormat="1" ht="15.6" x14ac:dyDescent="0.3">
      <c r="A102" s="1">
        <f>IF(G102&lt;&gt;"",1+MAX($A$1:A101),"")</f>
        <v>68</v>
      </c>
      <c r="B102" s="73"/>
      <c r="C102" s="38"/>
      <c r="D102" s="74" t="s">
        <v>81</v>
      </c>
      <c r="E102" s="40">
        <f>13.41*10.67</f>
        <v>143.0847</v>
      </c>
      <c r="F102" s="41">
        <v>0.1</v>
      </c>
      <c r="G102" s="42">
        <f t="shared" ref="G102:G104" si="146">E102*(1+F102)</f>
        <v>157.39317</v>
      </c>
      <c r="H102" s="43" t="s">
        <v>35</v>
      </c>
      <c r="I102" s="70">
        <v>0</v>
      </c>
      <c r="J102" s="71">
        <f t="shared" ref="J102:J104" si="147">+I102*G102</f>
        <v>0</v>
      </c>
      <c r="K102" s="90">
        <v>0</v>
      </c>
      <c r="L102" s="91">
        <f t="shared" ref="L102:L104" si="148">I102*K102</f>
        <v>0</v>
      </c>
      <c r="M102" s="91">
        <f t="shared" ref="M102:M104" si="149">K102*J102</f>
        <v>0</v>
      </c>
      <c r="N102" s="91">
        <v>0</v>
      </c>
      <c r="O102" s="91">
        <f t="shared" ref="O102:O104" si="150">N102*G102</f>
        <v>0</v>
      </c>
      <c r="P102" s="91">
        <f t="shared" ref="P102:P104" si="151">(I102*K102)+N102</f>
        <v>0</v>
      </c>
      <c r="Q102" s="92">
        <f t="shared" ref="Q102:Q104" si="152">P102*G102</f>
        <v>0</v>
      </c>
    </row>
    <row r="103" spans="1:36" s="46" customFormat="1" ht="31.2" x14ac:dyDescent="0.3">
      <c r="A103" s="1">
        <f>IF(G103&lt;&gt;"",1+MAX($A$1:A102),"")</f>
        <v>69</v>
      </c>
      <c r="B103" s="73"/>
      <c r="C103" s="38"/>
      <c r="D103" s="75" t="s">
        <v>82</v>
      </c>
      <c r="E103" s="40">
        <v>48.438145524999996</v>
      </c>
      <c r="F103" s="41">
        <v>0.05</v>
      </c>
      <c r="G103" s="42">
        <f t="shared" si="146"/>
        <v>50.860052801249999</v>
      </c>
      <c r="H103" s="43" t="s">
        <v>31</v>
      </c>
      <c r="I103" s="70">
        <v>0</v>
      </c>
      <c r="J103" s="71">
        <f t="shared" si="147"/>
        <v>0</v>
      </c>
      <c r="K103" s="90">
        <v>0</v>
      </c>
      <c r="L103" s="91">
        <f t="shared" si="148"/>
        <v>0</v>
      </c>
      <c r="M103" s="91">
        <f t="shared" si="149"/>
        <v>0</v>
      </c>
      <c r="N103" s="91">
        <v>0</v>
      </c>
      <c r="O103" s="91">
        <f t="shared" si="150"/>
        <v>0</v>
      </c>
      <c r="P103" s="91">
        <f t="shared" si="151"/>
        <v>0</v>
      </c>
      <c r="Q103" s="92">
        <f t="shared" si="152"/>
        <v>0</v>
      </c>
    </row>
    <row r="104" spans="1:36" s="46" customFormat="1" ht="15.6" x14ac:dyDescent="0.3">
      <c r="A104" s="1">
        <f>IF(G104&lt;&gt;"",1+MAX($A$1:A103),"")</f>
        <v>70</v>
      </c>
      <c r="B104" s="73"/>
      <c r="C104" s="38"/>
      <c r="D104" s="74" t="s">
        <v>43</v>
      </c>
      <c r="E104" s="40">
        <v>121</v>
      </c>
      <c r="F104" s="41">
        <v>0.05</v>
      </c>
      <c r="G104" s="42">
        <f t="shared" si="146"/>
        <v>127.05000000000001</v>
      </c>
      <c r="H104" s="43" t="s">
        <v>30</v>
      </c>
      <c r="I104" s="70">
        <v>0</v>
      </c>
      <c r="J104" s="71">
        <f t="shared" si="147"/>
        <v>0</v>
      </c>
      <c r="K104" s="90">
        <v>0</v>
      </c>
      <c r="L104" s="91">
        <f t="shared" si="148"/>
        <v>0</v>
      </c>
      <c r="M104" s="91">
        <f t="shared" si="149"/>
        <v>0</v>
      </c>
      <c r="N104" s="91">
        <v>0</v>
      </c>
      <c r="O104" s="91">
        <f t="shared" si="150"/>
        <v>0</v>
      </c>
      <c r="P104" s="91">
        <f t="shared" si="151"/>
        <v>0</v>
      </c>
      <c r="Q104" s="92">
        <f t="shared" si="152"/>
        <v>0</v>
      </c>
    </row>
    <row r="105" spans="1:36" s="46" customFormat="1" ht="15.6" x14ac:dyDescent="0.3">
      <c r="A105" s="1" t="str">
        <f>IF(G105&lt;&gt;"",1+MAX($A$1:A104),"")</f>
        <v/>
      </c>
      <c r="B105" s="73"/>
      <c r="C105" s="38"/>
      <c r="D105" s="74"/>
      <c r="E105" s="40"/>
      <c r="F105" s="43"/>
      <c r="G105" s="43"/>
      <c r="H105" s="43"/>
      <c r="I105" s="70"/>
      <c r="J105" s="71"/>
      <c r="K105" s="72"/>
      <c r="L105" s="44"/>
      <c r="M105" s="44"/>
      <c r="N105" s="44"/>
      <c r="O105" s="44"/>
      <c r="P105" s="44"/>
      <c r="Q105" s="45"/>
    </row>
    <row r="106" spans="1:36" s="46" customFormat="1" ht="15.6" x14ac:dyDescent="0.3">
      <c r="A106" s="1">
        <f>IF(G106&lt;&gt;"",1+MAX($A$1:A105),"")</f>
        <v>71</v>
      </c>
      <c r="B106" s="73"/>
      <c r="C106" s="38"/>
      <c r="D106" s="74" t="s">
        <v>83</v>
      </c>
      <c r="E106" s="40">
        <f>11.29*9.33</f>
        <v>105.33569999999999</v>
      </c>
      <c r="F106" s="41">
        <v>0.1</v>
      </c>
      <c r="G106" s="42">
        <f t="shared" ref="G106:G108" si="153">E106*(1+F106)</f>
        <v>115.86927</v>
      </c>
      <c r="H106" s="43" t="s">
        <v>35</v>
      </c>
      <c r="I106" s="70">
        <v>0</v>
      </c>
      <c r="J106" s="71">
        <f t="shared" ref="J106:J108" si="154">+I106*G106</f>
        <v>0</v>
      </c>
      <c r="K106" s="90">
        <v>0</v>
      </c>
      <c r="L106" s="91">
        <f t="shared" ref="L106:L108" si="155">I106*K106</f>
        <v>0</v>
      </c>
      <c r="M106" s="91">
        <f t="shared" ref="M106:M108" si="156">K106*J106</f>
        <v>0</v>
      </c>
      <c r="N106" s="91">
        <v>0</v>
      </c>
      <c r="O106" s="91">
        <f t="shared" ref="O106:O108" si="157">N106*G106</f>
        <v>0</v>
      </c>
      <c r="P106" s="91">
        <f t="shared" ref="P106:P108" si="158">(I106*K106)+N106</f>
        <v>0</v>
      </c>
      <c r="Q106" s="92">
        <f t="shared" ref="Q106:Q108" si="159">P106*G106</f>
        <v>0</v>
      </c>
    </row>
    <row r="107" spans="1:36" s="46" customFormat="1" ht="31.2" x14ac:dyDescent="0.3">
      <c r="A107" s="1">
        <f>IF(G107&lt;&gt;"",1+MAX($A$1:A106),"")</f>
        <v>72</v>
      </c>
      <c r="B107" s="73"/>
      <c r="C107" s="38"/>
      <c r="D107" s="75" t="s">
        <v>84</v>
      </c>
      <c r="E107" s="40">
        <v>37.197473774999999</v>
      </c>
      <c r="F107" s="41">
        <v>0.05</v>
      </c>
      <c r="G107" s="42">
        <f t="shared" si="153"/>
        <v>39.057347463749998</v>
      </c>
      <c r="H107" s="43" t="s">
        <v>31</v>
      </c>
      <c r="I107" s="70">
        <v>0</v>
      </c>
      <c r="J107" s="71">
        <f t="shared" si="154"/>
        <v>0</v>
      </c>
      <c r="K107" s="90">
        <v>0</v>
      </c>
      <c r="L107" s="91">
        <f t="shared" si="155"/>
        <v>0</v>
      </c>
      <c r="M107" s="91">
        <f t="shared" si="156"/>
        <v>0</v>
      </c>
      <c r="N107" s="91">
        <v>0</v>
      </c>
      <c r="O107" s="91">
        <f t="shared" si="157"/>
        <v>0</v>
      </c>
      <c r="P107" s="91">
        <f t="shared" si="158"/>
        <v>0</v>
      </c>
      <c r="Q107" s="92">
        <f t="shared" si="159"/>
        <v>0</v>
      </c>
    </row>
    <row r="108" spans="1:36" s="46" customFormat="1" ht="15.6" x14ac:dyDescent="0.3">
      <c r="A108" s="1">
        <f>IF(G108&lt;&gt;"",1+MAX($A$1:A107),"")</f>
        <v>73</v>
      </c>
      <c r="B108" s="77"/>
      <c r="C108" s="38"/>
      <c r="D108" s="74" t="s">
        <v>43</v>
      </c>
      <c r="E108" s="40">
        <v>90</v>
      </c>
      <c r="F108" s="41">
        <v>0.05</v>
      </c>
      <c r="G108" s="42">
        <f t="shared" si="153"/>
        <v>94.5</v>
      </c>
      <c r="H108" s="43" t="s">
        <v>30</v>
      </c>
      <c r="I108" s="70">
        <v>0</v>
      </c>
      <c r="J108" s="71">
        <f t="shared" si="154"/>
        <v>0</v>
      </c>
      <c r="K108" s="90">
        <v>0</v>
      </c>
      <c r="L108" s="91">
        <f t="shared" si="155"/>
        <v>0</v>
      </c>
      <c r="M108" s="91">
        <f t="shared" si="156"/>
        <v>0</v>
      </c>
      <c r="N108" s="91">
        <v>0</v>
      </c>
      <c r="O108" s="91">
        <f t="shared" si="157"/>
        <v>0</v>
      </c>
      <c r="P108" s="91">
        <f t="shared" si="158"/>
        <v>0</v>
      </c>
      <c r="Q108" s="92">
        <f t="shared" si="159"/>
        <v>0</v>
      </c>
    </row>
    <row r="109" spans="1:36" s="46" customFormat="1" ht="15.6" x14ac:dyDescent="0.3">
      <c r="A109" s="1" t="str">
        <f>IF(G109&lt;&gt;"",1+MAX($A$1:A108),"")</f>
        <v/>
      </c>
      <c r="B109" s="37"/>
      <c r="C109" s="38"/>
      <c r="D109" s="76"/>
      <c r="E109" s="40"/>
      <c r="F109" s="41"/>
      <c r="G109" s="42"/>
      <c r="H109" s="69"/>
      <c r="I109" s="70"/>
      <c r="J109" s="71"/>
      <c r="K109" s="72"/>
      <c r="L109" s="44"/>
      <c r="M109" s="44"/>
      <c r="N109" s="44"/>
      <c r="O109" s="44"/>
      <c r="P109" s="44"/>
      <c r="Q109" s="45"/>
    </row>
    <row r="110" spans="1:36" s="46" customFormat="1" ht="14.55" customHeight="1" x14ac:dyDescent="0.3">
      <c r="A110" s="1" t="str">
        <f>IF(G110&lt;&gt;"",1+MAX($A$1:A109),"")</f>
        <v/>
      </c>
      <c r="B110" s="37"/>
      <c r="C110" s="63"/>
      <c r="D110" s="78" t="s">
        <v>34</v>
      </c>
      <c r="E110" s="40"/>
      <c r="F110" s="65"/>
      <c r="G110" s="65"/>
      <c r="H110" s="65"/>
      <c r="I110" s="43"/>
      <c r="J110" s="43"/>
      <c r="K110" s="43"/>
      <c r="L110" s="44"/>
      <c r="M110" s="44"/>
      <c r="N110" s="44"/>
      <c r="O110" s="44"/>
      <c r="P110" s="44"/>
      <c r="Q110" s="45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</row>
    <row r="111" spans="1:36" s="46" customFormat="1" ht="15.6" x14ac:dyDescent="0.3">
      <c r="A111" s="1">
        <f>IF(G111&lt;&gt;"",1+MAX($A$1:A110),"")</f>
        <v>74</v>
      </c>
      <c r="B111" s="67" t="s">
        <v>102</v>
      </c>
      <c r="C111" s="38"/>
      <c r="D111" s="74" t="s">
        <v>85</v>
      </c>
      <c r="E111" s="40">
        <v>229.09</v>
      </c>
      <c r="F111" s="41">
        <v>0.05</v>
      </c>
      <c r="G111" s="42">
        <f t="shared" ref="G111" si="160">E111*(1+F111)</f>
        <v>240.54450000000003</v>
      </c>
      <c r="H111" s="69" t="s">
        <v>30</v>
      </c>
      <c r="I111" s="70">
        <v>0</v>
      </c>
      <c r="J111" s="71">
        <f t="shared" ref="J111:J112" si="161">+I111*G111</f>
        <v>0</v>
      </c>
      <c r="K111" s="90">
        <v>0</v>
      </c>
      <c r="L111" s="91">
        <f t="shared" ref="L111:L112" si="162">I111*K111</f>
        <v>0</v>
      </c>
      <c r="M111" s="91">
        <f t="shared" ref="M111:M112" si="163">K111*J111</f>
        <v>0</v>
      </c>
      <c r="N111" s="91">
        <v>0</v>
      </c>
      <c r="O111" s="91">
        <f t="shared" ref="O111:O112" si="164">N111*G111</f>
        <v>0</v>
      </c>
      <c r="P111" s="91">
        <f t="shared" ref="P111:P112" si="165">(I111*K111)+N111</f>
        <v>0</v>
      </c>
      <c r="Q111" s="92">
        <f t="shared" ref="Q111:Q112" si="166">P111*G111</f>
        <v>0</v>
      </c>
    </row>
    <row r="112" spans="1:36" s="46" customFormat="1" ht="31.2" x14ac:dyDescent="0.3">
      <c r="A112" s="1">
        <f>IF(G112&lt;&gt;"",1+MAX($A$1:A111),"")</f>
        <v>75</v>
      </c>
      <c r="B112" s="73"/>
      <c r="C112" s="38"/>
      <c r="D112" s="75" t="s">
        <v>86</v>
      </c>
      <c r="E112" s="40">
        <f>1.043*458</f>
        <v>477.69399999999996</v>
      </c>
      <c r="F112" s="41">
        <v>0.05</v>
      </c>
      <c r="G112" s="42">
        <f t="shared" ref="G112" si="167">E112*(1+F112)</f>
        <v>501.57869999999997</v>
      </c>
      <c r="H112" s="69" t="s">
        <v>31</v>
      </c>
      <c r="I112" s="70">
        <v>0</v>
      </c>
      <c r="J112" s="71">
        <f t="shared" si="161"/>
        <v>0</v>
      </c>
      <c r="K112" s="90">
        <v>0</v>
      </c>
      <c r="L112" s="91">
        <f t="shared" si="162"/>
        <v>0</v>
      </c>
      <c r="M112" s="91">
        <f t="shared" si="163"/>
        <v>0</v>
      </c>
      <c r="N112" s="91">
        <v>0</v>
      </c>
      <c r="O112" s="91">
        <f t="shared" si="164"/>
        <v>0</v>
      </c>
      <c r="P112" s="91">
        <f t="shared" si="165"/>
        <v>0</v>
      </c>
      <c r="Q112" s="92">
        <f t="shared" si="166"/>
        <v>0</v>
      </c>
    </row>
    <row r="113" spans="1:36" s="46" customFormat="1" ht="15.6" x14ac:dyDescent="0.3">
      <c r="A113" s="1" t="str">
        <f>IF(G113&lt;&gt;"",1+MAX($A$1:A112),"")</f>
        <v/>
      </c>
      <c r="B113" s="73"/>
      <c r="C113" s="38"/>
      <c r="D113" s="74"/>
      <c r="E113" s="40"/>
      <c r="F113" s="65"/>
      <c r="G113" s="65"/>
      <c r="H113" s="43"/>
      <c r="I113" s="70"/>
      <c r="J113" s="71"/>
      <c r="K113" s="72"/>
      <c r="L113" s="44"/>
      <c r="M113" s="44"/>
      <c r="N113" s="44"/>
      <c r="O113" s="44"/>
      <c r="P113" s="44"/>
      <c r="Q113" s="45"/>
    </row>
    <row r="114" spans="1:36" s="46" customFormat="1" ht="15.6" x14ac:dyDescent="0.3">
      <c r="A114" s="1">
        <f>IF(G114&lt;&gt;"",1+MAX($A$1:A113),"")</f>
        <v>76</v>
      </c>
      <c r="B114" s="73"/>
      <c r="C114" s="38"/>
      <c r="D114" s="74" t="s">
        <v>87</v>
      </c>
      <c r="E114" s="40">
        <v>152.49</v>
      </c>
      <c r="F114" s="41">
        <v>0.05</v>
      </c>
      <c r="G114" s="42">
        <f t="shared" ref="G114:G115" si="168">E114*(1+F114)</f>
        <v>160.11450000000002</v>
      </c>
      <c r="H114" s="69" t="s">
        <v>30</v>
      </c>
      <c r="I114" s="70">
        <v>0</v>
      </c>
      <c r="J114" s="71">
        <f t="shared" ref="J114:J115" si="169">+I114*G114</f>
        <v>0</v>
      </c>
      <c r="K114" s="90">
        <v>0</v>
      </c>
      <c r="L114" s="91">
        <f t="shared" ref="L114:L115" si="170">I114*K114</f>
        <v>0</v>
      </c>
      <c r="M114" s="91">
        <f t="shared" ref="M114:M115" si="171">K114*J114</f>
        <v>0</v>
      </c>
      <c r="N114" s="91">
        <v>0</v>
      </c>
      <c r="O114" s="91">
        <f t="shared" ref="O114:O115" si="172">N114*G114</f>
        <v>0</v>
      </c>
      <c r="P114" s="91">
        <f t="shared" ref="P114:P115" si="173">(I114*K114)+N114</f>
        <v>0</v>
      </c>
      <c r="Q114" s="92">
        <f t="shared" ref="Q114:Q115" si="174">P114*G114</f>
        <v>0</v>
      </c>
    </row>
    <row r="115" spans="1:36" s="46" customFormat="1" ht="31.2" x14ac:dyDescent="0.3">
      <c r="A115" s="1">
        <f>IF(G115&lt;&gt;"",1+MAX($A$1:A114),"")</f>
        <v>77</v>
      </c>
      <c r="B115" s="77"/>
      <c r="C115" s="38"/>
      <c r="D115" s="75" t="s">
        <v>88</v>
      </c>
      <c r="E115" s="40">
        <f>1.043*607</f>
        <v>633.101</v>
      </c>
      <c r="F115" s="41">
        <v>0.05</v>
      </c>
      <c r="G115" s="42">
        <f t="shared" si="168"/>
        <v>664.75605000000007</v>
      </c>
      <c r="H115" s="69" t="s">
        <v>31</v>
      </c>
      <c r="I115" s="70">
        <v>0</v>
      </c>
      <c r="J115" s="71">
        <f t="shared" si="169"/>
        <v>0</v>
      </c>
      <c r="K115" s="90">
        <v>0</v>
      </c>
      <c r="L115" s="91">
        <f t="shared" si="170"/>
        <v>0</v>
      </c>
      <c r="M115" s="91">
        <f t="shared" si="171"/>
        <v>0</v>
      </c>
      <c r="N115" s="91">
        <v>0</v>
      </c>
      <c r="O115" s="91">
        <f t="shared" si="172"/>
        <v>0</v>
      </c>
      <c r="P115" s="91">
        <f t="shared" si="173"/>
        <v>0</v>
      </c>
      <c r="Q115" s="92">
        <f t="shared" si="174"/>
        <v>0</v>
      </c>
    </row>
    <row r="116" spans="1:36" s="46" customFormat="1" ht="15.6" x14ac:dyDescent="0.3">
      <c r="A116" s="1" t="str">
        <f>IF(G116&lt;&gt;"",1+MAX($A$1:A115),"")</f>
        <v/>
      </c>
      <c r="B116" s="37"/>
      <c r="C116" s="38"/>
      <c r="D116" s="79"/>
      <c r="E116" s="40"/>
      <c r="F116" s="65"/>
      <c r="G116" s="65"/>
      <c r="H116" s="43"/>
      <c r="I116" s="70"/>
      <c r="J116" s="71"/>
      <c r="K116" s="72"/>
      <c r="L116" s="44"/>
      <c r="M116" s="44"/>
      <c r="N116" s="44"/>
      <c r="O116" s="44"/>
      <c r="P116" s="44"/>
      <c r="Q116" s="45"/>
    </row>
    <row r="117" spans="1:36" s="46" customFormat="1" ht="14.55" customHeight="1" x14ac:dyDescent="0.3">
      <c r="A117" s="1" t="str">
        <f>IF(G117&lt;&gt;"",1+MAX($A$1:A116),"")</f>
        <v/>
      </c>
      <c r="B117" s="37"/>
      <c r="C117" s="63"/>
      <c r="D117" s="78" t="s">
        <v>89</v>
      </c>
      <c r="E117" s="40"/>
      <c r="F117" s="65"/>
      <c r="G117" s="65"/>
      <c r="H117" s="65"/>
      <c r="I117" s="43"/>
      <c r="J117" s="43"/>
      <c r="K117" s="43"/>
      <c r="L117" s="44"/>
      <c r="M117" s="44"/>
      <c r="N117" s="44"/>
      <c r="O117" s="44"/>
      <c r="P117" s="44"/>
      <c r="Q117" s="45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66"/>
      <c r="AH117" s="66"/>
      <c r="AI117" s="66"/>
      <c r="AJ117" s="66"/>
    </row>
    <row r="118" spans="1:36" s="46" customFormat="1" ht="15.6" x14ac:dyDescent="0.3">
      <c r="A118" s="1">
        <f>IF(G118&lt;&gt;"",1+MAX($A$1:A117),"")</f>
        <v>78</v>
      </c>
      <c r="B118" s="67" t="s">
        <v>103</v>
      </c>
      <c r="C118" s="38"/>
      <c r="D118" s="74" t="s">
        <v>90</v>
      </c>
      <c r="E118" s="40">
        <f>8987.2+1.99*22.08+24.02*5.08+24.71*28.67+9.34*6.67</f>
        <v>9923.8943000000017</v>
      </c>
      <c r="F118" s="41">
        <v>0.1</v>
      </c>
      <c r="G118" s="42">
        <f t="shared" ref="G118:G125" si="175">E118*(1+F118)</f>
        <v>10916.283730000003</v>
      </c>
      <c r="H118" s="43" t="s">
        <v>35</v>
      </c>
      <c r="I118" s="70">
        <v>0</v>
      </c>
      <c r="J118" s="71">
        <f t="shared" ref="J118:J125" si="176">+I118*G118</f>
        <v>0</v>
      </c>
      <c r="K118" s="90">
        <v>0</v>
      </c>
      <c r="L118" s="91">
        <f t="shared" ref="L118:L125" si="177">I118*K118</f>
        <v>0</v>
      </c>
      <c r="M118" s="91">
        <f t="shared" ref="M118:M125" si="178">K118*J118</f>
        <v>0</v>
      </c>
      <c r="N118" s="91">
        <v>0</v>
      </c>
      <c r="O118" s="91">
        <f t="shared" ref="O118:O125" si="179">N118*G118</f>
        <v>0</v>
      </c>
      <c r="P118" s="91">
        <f t="shared" ref="P118:P125" si="180">(I118*K118)+N118</f>
        <v>0</v>
      </c>
      <c r="Q118" s="92">
        <f t="shared" ref="Q118:Q125" si="181">P118*G118</f>
        <v>0</v>
      </c>
    </row>
    <row r="119" spans="1:36" s="46" customFormat="1" ht="15.6" x14ac:dyDescent="0.3">
      <c r="A119" s="1">
        <f>IF(G119&lt;&gt;"",1+MAX($A$1:A118),"")</f>
        <v>79</v>
      </c>
      <c r="B119" s="73"/>
      <c r="C119" s="38"/>
      <c r="D119" s="74" t="s">
        <v>100</v>
      </c>
      <c r="E119" s="40">
        <f>E118/(1.33*1.33)</f>
        <v>5610.2065125219069</v>
      </c>
      <c r="F119" s="41">
        <v>0</v>
      </c>
      <c r="G119" s="42">
        <f t="shared" ref="G119" si="182">E119*(1+F119)</f>
        <v>5610.2065125219069</v>
      </c>
      <c r="H119" s="43" t="s">
        <v>101</v>
      </c>
      <c r="I119" s="70">
        <v>0</v>
      </c>
      <c r="J119" s="71">
        <f t="shared" si="176"/>
        <v>0</v>
      </c>
      <c r="K119" s="90">
        <v>0</v>
      </c>
      <c r="L119" s="91">
        <f t="shared" si="177"/>
        <v>0</v>
      </c>
      <c r="M119" s="91">
        <f t="shared" si="178"/>
        <v>0</v>
      </c>
      <c r="N119" s="91">
        <v>0</v>
      </c>
      <c r="O119" s="91">
        <f t="shared" si="179"/>
        <v>0</v>
      </c>
      <c r="P119" s="91">
        <f t="shared" si="180"/>
        <v>0</v>
      </c>
      <c r="Q119" s="92">
        <f t="shared" si="181"/>
        <v>0</v>
      </c>
    </row>
    <row r="120" spans="1:36" s="46" customFormat="1" ht="15.6" x14ac:dyDescent="0.3">
      <c r="A120" s="1">
        <f>IF(G120&lt;&gt;"",1+MAX($A$1:A119),"")</f>
        <v>80</v>
      </c>
      <c r="B120" s="73"/>
      <c r="C120" s="38"/>
      <c r="D120" s="74" t="s">
        <v>91</v>
      </c>
      <c r="E120" s="40">
        <f>623.95*2</f>
        <v>1247.9000000000001</v>
      </c>
      <c r="F120" s="41">
        <v>0.1</v>
      </c>
      <c r="G120" s="42">
        <f t="shared" si="175"/>
        <v>1372.6900000000003</v>
      </c>
      <c r="H120" s="43" t="s">
        <v>35</v>
      </c>
      <c r="I120" s="70">
        <v>0</v>
      </c>
      <c r="J120" s="71">
        <f t="shared" si="176"/>
        <v>0</v>
      </c>
      <c r="K120" s="90">
        <v>0</v>
      </c>
      <c r="L120" s="91">
        <f t="shared" si="177"/>
        <v>0</v>
      </c>
      <c r="M120" s="91">
        <f t="shared" si="178"/>
        <v>0</v>
      </c>
      <c r="N120" s="91">
        <v>0</v>
      </c>
      <c r="O120" s="91">
        <f t="shared" si="179"/>
        <v>0</v>
      </c>
      <c r="P120" s="91">
        <f t="shared" si="180"/>
        <v>0</v>
      </c>
      <c r="Q120" s="92">
        <f t="shared" si="181"/>
        <v>0</v>
      </c>
    </row>
    <row r="121" spans="1:36" s="46" customFormat="1" ht="15.6" x14ac:dyDescent="0.3">
      <c r="A121" s="1">
        <f>IF(G121&lt;&gt;"",1+MAX($A$1:A120),"")</f>
        <v>81</v>
      </c>
      <c r="B121" s="73"/>
      <c r="C121" s="38"/>
      <c r="D121" s="74" t="s">
        <v>92</v>
      </c>
      <c r="E121" s="40">
        <f>623.95*0.67+177.14*0.67</f>
        <v>536.73030000000006</v>
      </c>
      <c r="F121" s="41">
        <v>0.1</v>
      </c>
      <c r="G121" s="42">
        <f t="shared" si="175"/>
        <v>590.4033300000001</v>
      </c>
      <c r="H121" s="43" t="s">
        <v>35</v>
      </c>
      <c r="I121" s="70">
        <v>0</v>
      </c>
      <c r="J121" s="71">
        <f t="shared" si="176"/>
        <v>0</v>
      </c>
      <c r="K121" s="90">
        <v>0</v>
      </c>
      <c r="L121" s="91">
        <f t="shared" si="177"/>
        <v>0</v>
      </c>
      <c r="M121" s="91">
        <f t="shared" si="178"/>
        <v>0</v>
      </c>
      <c r="N121" s="91">
        <v>0</v>
      </c>
      <c r="O121" s="91">
        <f t="shared" si="179"/>
        <v>0</v>
      </c>
      <c r="P121" s="91">
        <f t="shared" si="180"/>
        <v>0</v>
      </c>
      <c r="Q121" s="92">
        <f t="shared" si="181"/>
        <v>0</v>
      </c>
    </row>
    <row r="122" spans="1:36" s="46" customFormat="1" ht="15.6" x14ac:dyDescent="0.3">
      <c r="A122" s="1">
        <f>IF(G122&lt;&gt;"",1+MAX($A$1:A121),"")</f>
        <v>82</v>
      </c>
      <c r="B122" s="73"/>
      <c r="C122" s="38"/>
      <c r="D122" s="74" t="s">
        <v>93</v>
      </c>
      <c r="E122" s="40">
        <f>221.2*0.67</f>
        <v>148.20400000000001</v>
      </c>
      <c r="F122" s="41">
        <v>0.1</v>
      </c>
      <c r="G122" s="42">
        <f t="shared" si="175"/>
        <v>163.02440000000001</v>
      </c>
      <c r="H122" s="43" t="s">
        <v>35</v>
      </c>
      <c r="I122" s="70">
        <v>0</v>
      </c>
      <c r="J122" s="71">
        <f t="shared" si="176"/>
        <v>0</v>
      </c>
      <c r="K122" s="90">
        <v>0</v>
      </c>
      <c r="L122" s="91">
        <f t="shared" si="177"/>
        <v>0</v>
      </c>
      <c r="M122" s="91">
        <f t="shared" si="178"/>
        <v>0</v>
      </c>
      <c r="N122" s="91">
        <v>0</v>
      </c>
      <c r="O122" s="91">
        <f t="shared" si="179"/>
        <v>0</v>
      </c>
      <c r="P122" s="91">
        <f t="shared" si="180"/>
        <v>0</v>
      </c>
      <c r="Q122" s="92">
        <f t="shared" si="181"/>
        <v>0</v>
      </c>
    </row>
    <row r="123" spans="1:36" s="46" customFormat="1" ht="15.6" x14ac:dyDescent="0.3">
      <c r="A123" s="1">
        <f>IF(G123&lt;&gt;"",1+MAX($A$1:A122),"")</f>
        <v>83</v>
      </c>
      <c r="B123" s="73"/>
      <c r="C123" s="38"/>
      <c r="D123" s="74" t="s">
        <v>94</v>
      </c>
      <c r="E123" s="40">
        <f>491.55*3</f>
        <v>1474.65</v>
      </c>
      <c r="F123" s="41">
        <v>0.05</v>
      </c>
      <c r="G123" s="42">
        <f t="shared" si="175"/>
        <v>1548.3825000000002</v>
      </c>
      <c r="H123" s="43" t="s">
        <v>30</v>
      </c>
      <c r="I123" s="70">
        <v>0</v>
      </c>
      <c r="J123" s="71">
        <f t="shared" si="176"/>
        <v>0</v>
      </c>
      <c r="K123" s="90">
        <v>0</v>
      </c>
      <c r="L123" s="91">
        <f t="shared" si="177"/>
        <v>0</v>
      </c>
      <c r="M123" s="91">
        <f t="shared" si="178"/>
        <v>0</v>
      </c>
      <c r="N123" s="91">
        <v>0</v>
      </c>
      <c r="O123" s="91">
        <f t="shared" si="179"/>
        <v>0</v>
      </c>
      <c r="P123" s="91">
        <f t="shared" si="180"/>
        <v>0</v>
      </c>
      <c r="Q123" s="92">
        <f t="shared" si="181"/>
        <v>0</v>
      </c>
    </row>
    <row r="124" spans="1:36" s="46" customFormat="1" ht="15.6" x14ac:dyDescent="0.3">
      <c r="A124" s="1">
        <f>IF(G124&lt;&gt;"",1+MAX($A$1:A123),"")</f>
        <v>84</v>
      </c>
      <c r="B124" s="73"/>
      <c r="C124" s="38"/>
      <c r="D124" s="74" t="s">
        <v>95</v>
      </c>
      <c r="E124" s="40">
        <v>76.58</v>
      </c>
      <c r="F124" s="41">
        <v>0.05</v>
      </c>
      <c r="G124" s="42">
        <f t="shared" si="175"/>
        <v>80.409000000000006</v>
      </c>
      <c r="H124" s="43" t="s">
        <v>30</v>
      </c>
      <c r="I124" s="70">
        <v>0</v>
      </c>
      <c r="J124" s="71">
        <f t="shared" si="176"/>
        <v>0</v>
      </c>
      <c r="K124" s="90">
        <v>0</v>
      </c>
      <c r="L124" s="91">
        <f t="shared" si="177"/>
        <v>0</v>
      </c>
      <c r="M124" s="91">
        <f t="shared" si="178"/>
        <v>0</v>
      </c>
      <c r="N124" s="91">
        <v>0</v>
      </c>
      <c r="O124" s="91">
        <f t="shared" si="179"/>
        <v>0</v>
      </c>
      <c r="P124" s="91">
        <f t="shared" si="180"/>
        <v>0</v>
      </c>
      <c r="Q124" s="92">
        <f t="shared" si="181"/>
        <v>0</v>
      </c>
    </row>
    <row r="125" spans="1:36" s="46" customFormat="1" ht="15.6" x14ac:dyDescent="0.3">
      <c r="A125" s="1">
        <f>IF(G125&lt;&gt;"",1+MAX($A$1:A124),"")</f>
        <v>85</v>
      </c>
      <c r="B125" s="77"/>
      <c r="C125" s="38"/>
      <c r="D125" s="74" t="s">
        <v>96</v>
      </c>
      <c r="E125" s="40">
        <v>623.95000000000005</v>
      </c>
      <c r="F125" s="41">
        <v>0.05</v>
      </c>
      <c r="G125" s="42">
        <f t="shared" si="175"/>
        <v>655.14750000000004</v>
      </c>
      <c r="H125" s="43" t="s">
        <v>30</v>
      </c>
      <c r="I125" s="70">
        <v>0</v>
      </c>
      <c r="J125" s="71">
        <f t="shared" si="176"/>
        <v>0</v>
      </c>
      <c r="K125" s="90">
        <v>0</v>
      </c>
      <c r="L125" s="91">
        <f t="shared" si="177"/>
        <v>0</v>
      </c>
      <c r="M125" s="91">
        <f t="shared" si="178"/>
        <v>0</v>
      </c>
      <c r="N125" s="91">
        <v>0</v>
      </c>
      <c r="O125" s="91">
        <f t="shared" si="179"/>
        <v>0</v>
      </c>
      <c r="P125" s="91">
        <f t="shared" si="180"/>
        <v>0</v>
      </c>
      <c r="Q125" s="92">
        <f t="shared" si="181"/>
        <v>0</v>
      </c>
    </row>
    <row r="126" spans="1:36" s="46" customFormat="1" ht="15.6" x14ac:dyDescent="0.3">
      <c r="A126" s="1" t="str">
        <f>IF(G126&lt;&gt;"",1+MAX($A$1:A125),"")</f>
        <v/>
      </c>
      <c r="B126" s="37"/>
      <c r="C126" s="38"/>
      <c r="D126" s="74"/>
      <c r="E126" s="40"/>
      <c r="F126" s="43"/>
      <c r="G126" s="43"/>
      <c r="H126" s="43"/>
      <c r="I126" s="70"/>
      <c r="J126" s="71"/>
      <c r="K126" s="72"/>
      <c r="L126" s="44"/>
      <c r="M126" s="44"/>
      <c r="N126" s="44"/>
      <c r="O126" s="44"/>
      <c r="P126" s="44"/>
      <c r="Q126" s="45"/>
    </row>
    <row r="127" spans="1:36" s="46" customFormat="1" ht="15.6" x14ac:dyDescent="0.3">
      <c r="A127" s="1" t="str">
        <f>IF(G127&lt;&gt;"",1+MAX($A$1:A126),"")</f>
        <v/>
      </c>
      <c r="B127" s="37"/>
      <c r="C127" s="38"/>
      <c r="D127" s="80" t="s">
        <v>99</v>
      </c>
      <c r="E127" s="40"/>
      <c r="F127" s="43"/>
      <c r="G127" s="43"/>
      <c r="H127" s="43"/>
      <c r="I127" s="70"/>
      <c r="J127" s="71"/>
      <c r="K127" s="72"/>
      <c r="L127" s="44"/>
      <c r="M127" s="44"/>
      <c r="N127" s="44"/>
      <c r="O127" s="44"/>
      <c r="P127" s="44"/>
      <c r="Q127" s="45"/>
    </row>
    <row r="128" spans="1:36" s="46" customFormat="1" ht="15.6" x14ac:dyDescent="0.3">
      <c r="A128" s="1">
        <f>IF(G128&lt;&gt;"",1+MAX($A$1:A127),"")</f>
        <v>86</v>
      </c>
      <c r="B128" s="67" t="s">
        <v>104</v>
      </c>
      <c r="C128" s="38"/>
      <c r="D128" s="74" t="s">
        <v>97</v>
      </c>
      <c r="E128" s="40">
        <v>124.93</v>
      </c>
      <c r="F128" s="41">
        <v>0.05</v>
      </c>
      <c r="G128" s="42">
        <f t="shared" ref="G128" si="183">E128*(1+F128)</f>
        <v>131.1765</v>
      </c>
      <c r="H128" s="43" t="s">
        <v>30</v>
      </c>
      <c r="I128" s="70">
        <v>0</v>
      </c>
      <c r="J128" s="71">
        <f t="shared" ref="J128:J129" si="184">+I128*G128</f>
        <v>0</v>
      </c>
      <c r="K128" s="90">
        <v>0</v>
      </c>
      <c r="L128" s="91">
        <f t="shared" ref="L128:L129" si="185">I128*K128</f>
        <v>0</v>
      </c>
      <c r="M128" s="91">
        <f t="shared" ref="M128:M129" si="186">K128*J128</f>
        <v>0</v>
      </c>
      <c r="N128" s="91">
        <v>0</v>
      </c>
      <c r="O128" s="91">
        <f t="shared" ref="O128:O129" si="187">N128*G128</f>
        <v>0</v>
      </c>
      <c r="P128" s="91">
        <f t="shared" ref="P128:P129" si="188">(I128*K128)+N128</f>
        <v>0</v>
      </c>
      <c r="Q128" s="92">
        <f t="shared" ref="Q128:Q129" si="189">P128*G128</f>
        <v>0</v>
      </c>
    </row>
    <row r="129" spans="1:36" s="46" customFormat="1" ht="31.2" x14ac:dyDescent="0.3">
      <c r="A129" s="1">
        <f>IF(G129&lt;&gt;"",1+MAX($A$1:A128),"")</f>
        <v>87</v>
      </c>
      <c r="B129" s="77"/>
      <c r="C129" s="38"/>
      <c r="D129" s="75" t="s">
        <v>98</v>
      </c>
      <c r="E129" s="40">
        <f>1.043*42</f>
        <v>43.805999999999997</v>
      </c>
      <c r="F129" s="41">
        <v>0.05</v>
      </c>
      <c r="G129" s="42">
        <f t="shared" ref="G129" si="190">E129*(1+F129)</f>
        <v>45.996299999999998</v>
      </c>
      <c r="H129" s="43" t="s">
        <v>31</v>
      </c>
      <c r="I129" s="70">
        <v>0</v>
      </c>
      <c r="J129" s="71">
        <f t="shared" si="184"/>
        <v>0</v>
      </c>
      <c r="K129" s="90">
        <v>0</v>
      </c>
      <c r="L129" s="91">
        <f t="shared" si="185"/>
        <v>0</v>
      </c>
      <c r="M129" s="91">
        <f t="shared" si="186"/>
        <v>0</v>
      </c>
      <c r="N129" s="91">
        <v>0</v>
      </c>
      <c r="O129" s="91">
        <f t="shared" si="187"/>
        <v>0</v>
      </c>
      <c r="P129" s="91">
        <f t="shared" si="188"/>
        <v>0</v>
      </c>
      <c r="Q129" s="92">
        <f t="shared" si="189"/>
        <v>0</v>
      </c>
    </row>
    <row r="130" spans="1:36" s="46" customFormat="1" ht="15.6" x14ac:dyDescent="0.3">
      <c r="A130" s="1" t="str">
        <f>IF(G130&lt;&gt;"",1+MAX($A$1:A129),"")</f>
        <v/>
      </c>
      <c r="B130" s="81"/>
      <c r="C130" s="38"/>
      <c r="D130" s="75"/>
      <c r="E130" s="40"/>
      <c r="F130" s="41"/>
      <c r="G130" s="42"/>
      <c r="H130" s="43"/>
      <c r="I130" s="70"/>
      <c r="J130" s="71"/>
      <c r="K130" s="72"/>
      <c r="L130" s="44"/>
      <c r="M130" s="44"/>
      <c r="N130" s="44"/>
      <c r="O130" s="44"/>
      <c r="P130" s="44"/>
      <c r="Q130" s="45"/>
    </row>
    <row r="131" spans="1:36" s="46" customFormat="1" ht="14.55" customHeight="1" x14ac:dyDescent="0.3">
      <c r="A131" s="1" t="str">
        <f>IF(G131&lt;&gt;"",1+MAX($A$1:A130),"")</f>
        <v/>
      </c>
      <c r="B131" s="37"/>
      <c r="C131" s="63"/>
      <c r="D131" s="78" t="s">
        <v>110</v>
      </c>
      <c r="E131" s="40"/>
      <c r="F131" s="65"/>
      <c r="G131" s="65"/>
      <c r="H131" s="65"/>
      <c r="I131" s="43"/>
      <c r="J131" s="43"/>
      <c r="K131" s="43"/>
      <c r="L131" s="44"/>
      <c r="M131" s="44"/>
      <c r="N131" s="44"/>
      <c r="O131" s="44"/>
      <c r="P131" s="44"/>
      <c r="Q131" s="45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</row>
    <row r="132" spans="1:36" s="46" customFormat="1" ht="15.6" x14ac:dyDescent="0.3">
      <c r="A132" s="1">
        <f>IF(G132&lt;&gt;"",1+MAX($A$1:A131),"")</f>
        <v>88</v>
      </c>
      <c r="B132" s="81"/>
      <c r="C132" s="38"/>
      <c r="D132" s="74" t="s">
        <v>113</v>
      </c>
      <c r="E132" s="40">
        <v>8808</v>
      </c>
      <c r="F132" s="41">
        <v>0.05</v>
      </c>
      <c r="G132" s="42">
        <f t="shared" ref="G132" si="191">E132*(1+F132)</f>
        <v>9248.4</v>
      </c>
      <c r="H132" s="43" t="s">
        <v>30</v>
      </c>
      <c r="I132" s="70">
        <v>0</v>
      </c>
      <c r="J132" s="71">
        <f t="shared" ref="J132:J134" si="192">+I132*G132</f>
        <v>0</v>
      </c>
      <c r="K132" s="90">
        <v>0</v>
      </c>
      <c r="L132" s="91">
        <f t="shared" ref="L132:L134" si="193">I132*K132</f>
        <v>0</v>
      </c>
      <c r="M132" s="91">
        <f t="shared" ref="M132:M134" si="194">K132*J132</f>
        <v>0</v>
      </c>
      <c r="N132" s="91">
        <v>0</v>
      </c>
      <c r="O132" s="91">
        <f t="shared" ref="O132:O134" si="195">N132*G132</f>
        <v>0</v>
      </c>
      <c r="P132" s="91">
        <f t="shared" ref="P132:P134" si="196">(I132*K132)+N132</f>
        <v>0</v>
      </c>
      <c r="Q132" s="92">
        <f t="shared" ref="Q132:Q134" si="197">P132*G132</f>
        <v>0</v>
      </c>
    </row>
    <row r="133" spans="1:36" s="46" customFormat="1" ht="15.6" x14ac:dyDescent="0.3">
      <c r="A133" s="1">
        <f>IF(G133&lt;&gt;"",1+MAX($A$1:A132),"")</f>
        <v>89</v>
      </c>
      <c r="B133" s="81"/>
      <c r="C133" s="38"/>
      <c r="D133" s="74" t="s">
        <v>111</v>
      </c>
      <c r="E133" s="40">
        <v>712</v>
      </c>
      <c r="F133" s="41">
        <v>0.05</v>
      </c>
      <c r="G133" s="42">
        <f t="shared" ref="G133" si="198">E133*(1+F133)</f>
        <v>747.6</v>
      </c>
      <c r="H133" s="43" t="s">
        <v>30</v>
      </c>
      <c r="I133" s="70">
        <v>0</v>
      </c>
      <c r="J133" s="71">
        <f t="shared" si="192"/>
        <v>0</v>
      </c>
      <c r="K133" s="90">
        <v>0</v>
      </c>
      <c r="L133" s="91">
        <f t="shared" si="193"/>
        <v>0</v>
      </c>
      <c r="M133" s="91">
        <f t="shared" si="194"/>
        <v>0</v>
      </c>
      <c r="N133" s="91">
        <v>0</v>
      </c>
      <c r="O133" s="91">
        <f t="shared" si="195"/>
        <v>0</v>
      </c>
      <c r="P133" s="91">
        <f t="shared" si="196"/>
        <v>0</v>
      </c>
      <c r="Q133" s="92">
        <f t="shared" si="197"/>
        <v>0</v>
      </c>
    </row>
    <row r="134" spans="1:36" s="46" customFormat="1" ht="15.6" x14ac:dyDescent="0.3">
      <c r="A134" s="1">
        <f>IF(G134&lt;&gt;"",1+MAX($A$1:A133),"")</f>
        <v>90</v>
      </c>
      <c r="B134" s="81"/>
      <c r="C134" s="38"/>
      <c r="D134" s="74" t="s">
        <v>112</v>
      </c>
      <c r="E134" s="40">
        <v>59906</v>
      </c>
      <c r="F134" s="41">
        <v>0.05</v>
      </c>
      <c r="G134" s="42">
        <f t="shared" ref="G134" si="199">E134*(1+F134)</f>
        <v>62901.3</v>
      </c>
      <c r="H134" s="43" t="s">
        <v>30</v>
      </c>
      <c r="I134" s="70">
        <v>0</v>
      </c>
      <c r="J134" s="71">
        <f t="shared" si="192"/>
        <v>0</v>
      </c>
      <c r="K134" s="90">
        <v>0</v>
      </c>
      <c r="L134" s="91">
        <f t="shared" si="193"/>
        <v>0</v>
      </c>
      <c r="M134" s="91">
        <f t="shared" si="194"/>
        <v>0</v>
      </c>
      <c r="N134" s="91">
        <v>0</v>
      </c>
      <c r="O134" s="91">
        <f t="shared" si="195"/>
        <v>0</v>
      </c>
      <c r="P134" s="91">
        <f t="shared" si="196"/>
        <v>0</v>
      </c>
      <c r="Q134" s="92">
        <f t="shared" si="197"/>
        <v>0</v>
      </c>
    </row>
    <row r="135" spans="1:36" s="46" customFormat="1" ht="15.6" x14ac:dyDescent="0.3">
      <c r="A135" s="1" t="str">
        <f>IF(G135&lt;&gt;"",1+MAX($A$1:A134),"")</f>
        <v/>
      </c>
      <c r="B135" s="37"/>
      <c r="C135" s="38"/>
      <c r="D135" s="82"/>
      <c r="E135" s="40"/>
      <c r="F135" s="41"/>
      <c r="G135" s="42"/>
      <c r="H135" s="69"/>
      <c r="I135" s="70"/>
      <c r="J135" s="71"/>
      <c r="K135" s="72"/>
      <c r="L135" s="44"/>
      <c r="M135" s="44"/>
      <c r="N135" s="44"/>
      <c r="O135" s="44"/>
      <c r="P135" s="44"/>
      <c r="Q135" s="45"/>
    </row>
    <row r="136" spans="1:36" s="46" customFormat="1" ht="14.55" customHeight="1" x14ac:dyDescent="0.3">
      <c r="A136" s="1" t="str">
        <f>IF(G136&lt;&gt;"",1+MAX($A$1:A135),"")</f>
        <v/>
      </c>
      <c r="B136" s="37"/>
      <c r="C136" s="63"/>
      <c r="D136" s="78" t="s">
        <v>36</v>
      </c>
      <c r="E136" s="40"/>
      <c r="F136" s="65"/>
      <c r="G136" s="65"/>
      <c r="H136" s="65"/>
      <c r="I136" s="43"/>
      <c r="J136" s="43"/>
      <c r="K136" s="43"/>
      <c r="L136" s="44"/>
      <c r="M136" s="44"/>
      <c r="N136" s="44"/>
      <c r="O136" s="44"/>
      <c r="P136" s="44"/>
      <c r="Q136" s="45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</row>
    <row r="137" spans="1:36" s="46" customFormat="1" ht="15.6" x14ac:dyDescent="0.3">
      <c r="A137" s="1">
        <f>IF(G137&lt;&gt;"",1+MAX($A$1:A136),"")</f>
        <v>91</v>
      </c>
      <c r="B137" s="37"/>
      <c r="C137" s="38"/>
      <c r="D137" s="79" t="s">
        <v>37</v>
      </c>
      <c r="E137" s="40">
        <f>0.011*52200.85176</f>
        <v>574.20936935999998</v>
      </c>
      <c r="F137" s="41">
        <v>0.1</v>
      </c>
      <c r="G137" s="42">
        <f t="shared" ref="G137" si="200">E137*(1+F137)</f>
        <v>631.63030629600007</v>
      </c>
      <c r="H137" s="43" t="s">
        <v>38</v>
      </c>
      <c r="I137" s="70">
        <v>0</v>
      </c>
      <c r="J137" s="71">
        <f t="shared" ref="J137" si="201">+I137*G137</f>
        <v>0</v>
      </c>
      <c r="K137" s="90">
        <v>0</v>
      </c>
      <c r="L137" s="91">
        <f t="shared" ref="L137" si="202">I137*K137</f>
        <v>0</v>
      </c>
      <c r="M137" s="91">
        <f t="shared" ref="M137" si="203">K137*J137</f>
        <v>0</v>
      </c>
      <c r="N137" s="91">
        <v>0</v>
      </c>
      <c r="O137" s="91">
        <f t="shared" ref="O137" si="204">N137*G137</f>
        <v>0</v>
      </c>
      <c r="P137" s="91">
        <f t="shared" ref="P137" si="205">(I137*K137)+N137</f>
        <v>0</v>
      </c>
      <c r="Q137" s="92">
        <f t="shared" ref="Q137" si="206">P137*G137</f>
        <v>0</v>
      </c>
    </row>
    <row r="138" spans="1:36" s="46" customFormat="1" ht="16.2" thickBot="1" x14ac:dyDescent="0.35">
      <c r="A138" s="1"/>
      <c r="B138" s="37"/>
      <c r="C138" s="38"/>
      <c r="D138" s="83"/>
      <c r="E138" s="48"/>
      <c r="F138" s="49"/>
      <c r="G138" s="50"/>
      <c r="H138" s="51"/>
      <c r="I138" s="52"/>
      <c r="J138" s="53"/>
      <c r="K138" s="54"/>
      <c r="L138" s="55"/>
      <c r="M138" s="55"/>
      <c r="N138" s="55"/>
      <c r="O138" s="55"/>
      <c r="P138" s="55"/>
      <c r="Q138" s="56"/>
    </row>
    <row r="139" spans="1:36" s="46" customFormat="1" ht="17.25" customHeight="1" thickBot="1" x14ac:dyDescent="0.35">
      <c r="A139" s="1" t="str">
        <f>IF(G139&lt;&gt;"",1+MAX($A$1:A135),"")</f>
        <v/>
      </c>
      <c r="B139" s="37"/>
      <c r="C139" s="57"/>
      <c r="D139" s="58" t="s">
        <v>17</v>
      </c>
      <c r="E139" s="59"/>
      <c r="F139" s="59"/>
      <c r="G139" s="60"/>
      <c r="H139" s="59"/>
      <c r="I139" s="59"/>
      <c r="J139" s="59"/>
      <c r="K139" s="59"/>
      <c r="L139" s="61"/>
      <c r="M139" s="61"/>
      <c r="N139" s="61"/>
      <c r="O139" s="61"/>
      <c r="P139" s="61"/>
      <c r="Q139" s="144">
        <f>+SUM(P131:P137)</f>
        <v>0</v>
      </c>
    </row>
    <row r="140" spans="1:36" s="36" customFormat="1" ht="18" customHeight="1" x14ac:dyDescent="0.3">
      <c r="A140" s="32"/>
      <c r="B140" s="33"/>
      <c r="C140" s="28">
        <v>7</v>
      </c>
      <c r="D140" s="34" t="s">
        <v>105</v>
      </c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5"/>
    </row>
    <row r="141" spans="1:36" s="46" customFormat="1" ht="15.6" x14ac:dyDescent="0.3">
      <c r="A141" s="1"/>
      <c r="B141" s="37"/>
      <c r="C141" s="38"/>
      <c r="D141" s="78" t="s">
        <v>106</v>
      </c>
      <c r="E141" s="40"/>
      <c r="F141" s="41"/>
      <c r="G141" s="42"/>
      <c r="H141" s="43"/>
      <c r="I141" s="44"/>
      <c r="J141" s="44"/>
      <c r="K141" s="44"/>
      <c r="L141" s="44"/>
      <c r="M141" s="44"/>
      <c r="N141" s="44"/>
      <c r="O141" s="44"/>
      <c r="P141" s="44"/>
      <c r="Q141" s="45"/>
    </row>
    <row r="142" spans="1:36" s="46" customFormat="1" ht="15.6" x14ac:dyDescent="0.3">
      <c r="A142" s="1">
        <f>IF(G142&lt;&gt;"",1+MAX($A$1:A141),"")</f>
        <v>92</v>
      </c>
      <c r="B142" s="37"/>
      <c r="C142" s="38"/>
      <c r="D142" s="39" t="s">
        <v>108</v>
      </c>
      <c r="E142" s="40">
        <v>18846.157599999999</v>
      </c>
      <c r="F142" s="41">
        <v>0.1</v>
      </c>
      <c r="G142" s="42">
        <f t="shared" ref="G142:G145" si="207">E142*(1+F142)</f>
        <v>20730.773359999999</v>
      </c>
      <c r="H142" s="43" t="s">
        <v>35</v>
      </c>
      <c r="I142" s="70">
        <v>0</v>
      </c>
      <c r="J142" s="71">
        <f t="shared" ref="J142" si="208">+I142*G142</f>
        <v>0</v>
      </c>
      <c r="K142" s="90">
        <v>0</v>
      </c>
      <c r="L142" s="91">
        <f t="shared" ref="L142" si="209">I142*K142</f>
        <v>0</v>
      </c>
      <c r="M142" s="91">
        <f t="shared" ref="M142" si="210">K142*J142</f>
        <v>0</v>
      </c>
      <c r="N142" s="91">
        <v>0</v>
      </c>
      <c r="O142" s="91">
        <f t="shared" ref="O142" si="211">N142*G142</f>
        <v>0</v>
      </c>
      <c r="P142" s="91">
        <f t="shared" ref="P142" si="212">(I142*K142)+N142</f>
        <v>0</v>
      </c>
      <c r="Q142" s="92">
        <f t="shared" ref="Q142" si="213">P142*G142</f>
        <v>0</v>
      </c>
    </row>
    <row r="143" spans="1:36" s="46" customFormat="1" ht="15.6" x14ac:dyDescent="0.3">
      <c r="A143" s="1"/>
      <c r="B143" s="37"/>
      <c r="C143" s="38"/>
      <c r="D143" s="39"/>
      <c r="E143" s="40"/>
      <c r="F143" s="41"/>
      <c r="G143" s="42"/>
      <c r="H143" s="43"/>
      <c r="I143" s="44"/>
      <c r="J143" s="44"/>
      <c r="K143" s="44"/>
      <c r="L143" s="44"/>
      <c r="M143" s="44"/>
      <c r="N143" s="44"/>
      <c r="O143" s="44"/>
      <c r="P143" s="44"/>
      <c r="Q143" s="45"/>
    </row>
    <row r="144" spans="1:36" s="46" customFormat="1" ht="15.6" x14ac:dyDescent="0.3">
      <c r="A144" s="1"/>
      <c r="B144" s="37"/>
      <c r="C144" s="38"/>
      <c r="D144" s="78" t="s">
        <v>107</v>
      </c>
      <c r="E144" s="40"/>
      <c r="F144" s="41"/>
      <c r="G144" s="42"/>
      <c r="H144" s="43"/>
      <c r="I144" s="44"/>
      <c r="J144" s="44"/>
      <c r="K144" s="44"/>
      <c r="L144" s="44"/>
      <c r="M144" s="44"/>
      <c r="N144" s="44"/>
      <c r="O144" s="44"/>
      <c r="P144" s="44"/>
      <c r="Q144" s="45"/>
    </row>
    <row r="145" spans="1:36" s="46" customFormat="1" ht="15.6" x14ac:dyDescent="0.3">
      <c r="A145" s="1">
        <f>IF(G145&lt;&gt;"",1+MAX($A$1:A143),"")</f>
        <v>93</v>
      </c>
      <c r="B145" s="37"/>
      <c r="C145" s="43"/>
      <c r="D145" s="39" t="s">
        <v>109</v>
      </c>
      <c r="E145" s="40">
        <v>19841.0376</v>
      </c>
      <c r="F145" s="41">
        <v>0.1</v>
      </c>
      <c r="G145" s="42">
        <f t="shared" si="207"/>
        <v>21825.141360000001</v>
      </c>
      <c r="H145" s="43" t="s">
        <v>35</v>
      </c>
      <c r="I145" s="70">
        <v>0</v>
      </c>
      <c r="J145" s="71">
        <f t="shared" ref="J145" si="214">+I145*G145</f>
        <v>0</v>
      </c>
      <c r="K145" s="90">
        <v>0</v>
      </c>
      <c r="L145" s="91">
        <f t="shared" ref="L145" si="215">I145*K145</f>
        <v>0</v>
      </c>
      <c r="M145" s="91">
        <f t="shared" ref="M145" si="216">K145*J145</f>
        <v>0</v>
      </c>
      <c r="N145" s="91">
        <v>0</v>
      </c>
      <c r="O145" s="91">
        <f t="shared" ref="O145" si="217">N145*G145</f>
        <v>0</v>
      </c>
      <c r="P145" s="91">
        <f t="shared" ref="P145" si="218">(I145*K145)+N145</f>
        <v>0</v>
      </c>
      <c r="Q145" s="92">
        <f t="shared" ref="Q145" si="219">P145*G145</f>
        <v>0</v>
      </c>
    </row>
    <row r="146" spans="1:36" s="46" customFormat="1" ht="16.2" thickBot="1" x14ac:dyDescent="0.35">
      <c r="A146" s="1"/>
      <c r="B146" s="37"/>
      <c r="C146" s="38"/>
      <c r="D146" s="83"/>
      <c r="E146" s="48"/>
      <c r="F146" s="49"/>
      <c r="G146" s="50"/>
      <c r="H146" s="51"/>
      <c r="I146" s="52"/>
      <c r="J146" s="53"/>
      <c r="K146" s="54"/>
      <c r="L146" s="55"/>
      <c r="M146" s="55"/>
      <c r="N146" s="55"/>
      <c r="O146" s="55"/>
      <c r="P146" s="55"/>
      <c r="Q146" s="56"/>
    </row>
    <row r="147" spans="1:36" s="46" customFormat="1" ht="16.8" customHeight="1" thickBot="1" x14ac:dyDescent="0.35">
      <c r="A147" s="1" t="str">
        <f>IF(G147&lt;&gt;"",1+MAX($A$1:A146),"")</f>
        <v/>
      </c>
      <c r="B147" s="37"/>
      <c r="C147" s="57"/>
      <c r="D147" s="58" t="s">
        <v>17</v>
      </c>
      <c r="E147" s="59"/>
      <c r="F147" s="59"/>
      <c r="G147" s="60"/>
      <c r="H147" s="59"/>
      <c r="I147" s="59"/>
      <c r="J147" s="59"/>
      <c r="K147" s="59"/>
      <c r="L147" s="61"/>
      <c r="M147" s="61"/>
      <c r="N147" s="61"/>
      <c r="O147" s="61"/>
      <c r="P147" s="61"/>
      <c r="Q147" s="144">
        <f>+SUM(P139:P145)</f>
        <v>0</v>
      </c>
    </row>
    <row r="148" spans="1:36" s="46" customFormat="1" ht="15.6" x14ac:dyDescent="0.3">
      <c r="A148" s="93"/>
      <c r="B148" s="94"/>
      <c r="C148" s="95"/>
      <c r="D148" s="96"/>
      <c r="E148" s="97"/>
      <c r="F148" s="98"/>
      <c r="G148" s="99"/>
      <c r="H148" s="100"/>
      <c r="I148" s="101"/>
      <c r="J148" s="102"/>
      <c r="K148" s="103"/>
      <c r="L148" s="104"/>
      <c r="M148" s="104"/>
      <c r="N148" s="104"/>
      <c r="O148" s="104"/>
      <c r="P148" s="104"/>
      <c r="Q148" s="105"/>
    </row>
    <row r="149" spans="1:36" s="46" customFormat="1" ht="15.75" customHeight="1" x14ac:dyDescent="0.3">
      <c r="A149" s="128"/>
      <c r="B149" s="106"/>
      <c r="C149" s="106"/>
      <c r="D149" s="107" t="s">
        <v>18</v>
      </c>
      <c r="E149" s="108"/>
      <c r="F149" s="108"/>
      <c r="G149" s="109"/>
      <c r="H149" s="108"/>
      <c r="I149" s="108"/>
      <c r="J149" s="108"/>
      <c r="K149" s="108"/>
      <c r="L149" s="110"/>
      <c r="M149" s="110"/>
      <c r="N149" s="110"/>
      <c r="O149" s="110"/>
      <c r="P149" s="110"/>
      <c r="Q149" s="129"/>
    </row>
    <row r="150" spans="1:36" s="46" customFormat="1" ht="15.75" customHeight="1" x14ac:dyDescent="0.3">
      <c r="A150" s="128"/>
      <c r="B150" s="106"/>
      <c r="C150" s="111"/>
      <c r="D150" s="124" t="s">
        <v>19</v>
      </c>
      <c r="E150" s="112"/>
      <c r="F150" s="106"/>
      <c r="G150" s="112"/>
      <c r="H150" s="106"/>
      <c r="I150" s="106"/>
      <c r="J150" s="106"/>
      <c r="K150" s="106"/>
      <c r="L150" s="113">
        <v>0.05</v>
      </c>
      <c r="M150" s="113"/>
      <c r="N150" s="113"/>
      <c r="O150" s="113"/>
      <c r="P150" s="113"/>
      <c r="Q150" s="130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</row>
    <row r="151" spans="1:36" s="46" customFormat="1" ht="15.75" customHeight="1" x14ac:dyDescent="0.3">
      <c r="A151" s="131"/>
      <c r="B151" s="114"/>
      <c r="C151" s="115"/>
      <c r="D151" s="125" t="s">
        <v>120</v>
      </c>
      <c r="E151" s="116"/>
      <c r="F151" s="114"/>
      <c r="G151" s="116"/>
      <c r="H151" s="114"/>
      <c r="I151" s="114"/>
      <c r="J151" s="114"/>
      <c r="K151" s="114"/>
      <c r="L151" s="117">
        <v>0.15</v>
      </c>
      <c r="M151" s="117"/>
      <c r="N151" s="117"/>
      <c r="O151" s="117"/>
      <c r="P151" s="117"/>
      <c r="Q151" s="132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</row>
    <row r="152" spans="1:36" s="46" customFormat="1" ht="15.75" customHeight="1" x14ac:dyDescent="0.3">
      <c r="A152" s="133"/>
      <c r="B152" s="119"/>
      <c r="C152" s="120"/>
      <c r="D152" s="126" t="s">
        <v>121</v>
      </c>
      <c r="E152" s="121"/>
      <c r="F152" s="119"/>
      <c r="G152" s="121"/>
      <c r="H152" s="119"/>
      <c r="I152" s="119"/>
      <c r="J152" s="119"/>
      <c r="K152" s="119"/>
      <c r="L152" s="127">
        <v>0.06</v>
      </c>
      <c r="M152" s="122"/>
      <c r="N152" s="122"/>
      <c r="O152" s="122"/>
      <c r="P152" s="122"/>
      <c r="Q152" s="13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</row>
    <row r="153" spans="1:36" s="46" customFormat="1" ht="15.75" customHeight="1" x14ac:dyDescent="0.3">
      <c r="A153" s="133"/>
      <c r="B153" s="119"/>
      <c r="C153" s="120"/>
      <c r="D153" s="118" t="s">
        <v>20</v>
      </c>
      <c r="E153" s="121"/>
      <c r="F153" s="119"/>
      <c r="G153" s="121"/>
      <c r="H153" s="119"/>
      <c r="I153" s="119"/>
      <c r="J153" s="119"/>
      <c r="K153" s="119"/>
      <c r="L153" s="123">
        <v>1.4999999999999999E-2</v>
      </c>
      <c r="M153" s="123"/>
      <c r="N153" s="123"/>
      <c r="O153" s="123"/>
      <c r="P153" s="123"/>
      <c r="Q153" s="135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</row>
    <row r="154" spans="1:36" s="46" customFormat="1" ht="15.75" customHeight="1" thickBot="1" x14ac:dyDescent="0.35">
      <c r="A154" s="136"/>
      <c r="B154" s="137"/>
      <c r="C154" s="138"/>
      <c r="D154" s="139" t="s">
        <v>21</v>
      </c>
      <c r="E154" s="140"/>
      <c r="F154" s="140"/>
      <c r="G154" s="141"/>
      <c r="H154" s="140"/>
      <c r="I154" s="140"/>
      <c r="J154" s="140"/>
      <c r="K154" s="140"/>
      <c r="L154" s="142"/>
      <c r="M154" s="142"/>
      <c r="N154" s="142"/>
      <c r="O154" s="142"/>
      <c r="P154" s="142"/>
      <c r="Q154" s="143"/>
    </row>
    <row r="155" spans="1:36" s="46" customFormat="1" ht="15.6" x14ac:dyDescent="0.3">
      <c r="D155" s="85"/>
      <c r="E155" s="86"/>
      <c r="F155" s="86"/>
      <c r="G155" s="86"/>
      <c r="H155" s="87"/>
      <c r="I155" s="87"/>
      <c r="J155" s="87"/>
      <c r="K155" s="87"/>
      <c r="L155" s="88"/>
      <c r="M155" s="88"/>
      <c r="N155" s="88"/>
      <c r="O155" s="88"/>
      <c r="P155" s="88"/>
    </row>
    <row r="156" spans="1:36" s="46" customFormat="1" ht="15.75" customHeight="1" x14ac:dyDescent="0.3">
      <c r="D156" s="85"/>
      <c r="E156" s="86"/>
      <c r="F156" s="86"/>
      <c r="G156" s="86"/>
      <c r="H156" s="87"/>
      <c r="I156" s="87"/>
      <c r="J156" s="87"/>
      <c r="K156" s="87"/>
      <c r="L156" s="88"/>
      <c r="M156" s="88"/>
      <c r="N156" s="88"/>
      <c r="O156" s="88"/>
      <c r="P156" s="88"/>
    </row>
    <row r="157" spans="1:36" s="46" customFormat="1" ht="15.75" customHeight="1" x14ac:dyDescent="0.3">
      <c r="D157" s="85"/>
      <c r="E157" s="86"/>
      <c r="F157" s="86"/>
      <c r="G157" s="86"/>
      <c r="H157" s="87"/>
      <c r="I157" s="87"/>
      <c r="J157" s="87"/>
      <c r="K157" s="87"/>
      <c r="L157" s="88"/>
      <c r="M157" s="88"/>
      <c r="N157" s="88"/>
      <c r="O157" s="88"/>
      <c r="P157" s="88"/>
    </row>
    <row r="158" spans="1:36" ht="15.75" customHeight="1" x14ac:dyDescent="0.3"/>
    <row r="159" spans="1:36" ht="15.75" customHeight="1" x14ac:dyDescent="0.3"/>
    <row r="160" spans="1:36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</sheetData>
  <mergeCells count="11">
    <mergeCell ref="A2:Q2"/>
    <mergeCell ref="B3:I6"/>
    <mergeCell ref="J3:K3"/>
    <mergeCell ref="L3:Q3"/>
    <mergeCell ref="J4:K4"/>
    <mergeCell ref="L4:Q4"/>
    <mergeCell ref="J5:K5"/>
    <mergeCell ref="B111:B115"/>
    <mergeCell ref="B118:B125"/>
    <mergeCell ref="B128:B129"/>
    <mergeCell ref="B20:B108"/>
  </mergeCells>
  <pageMargins left="0.25" right="0.25" top="0.75" bottom="0.75" header="0.3" footer="0.3"/>
  <pageSetup scale="2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Takeoff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Wajid</dc:creator>
  <cp:lastModifiedBy>RIZWAN</cp:lastModifiedBy>
  <cp:lastPrinted>2025-07-17T17:47:52Z</cp:lastPrinted>
  <dcterms:created xsi:type="dcterms:W3CDTF">2020-10-24T09:59:59Z</dcterms:created>
  <dcterms:modified xsi:type="dcterms:W3CDTF">2025-07-17T18:27:50Z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{2DA9D1F9-714F-486C-97AC-A5BCB4BD7585}</vt:lpwstr>
  </property>
</Properties>
</file>