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Estimates\DATA\Blaze\Projects\DON\Project # 5\"/>
    </mc:Choice>
  </mc:AlternateContent>
  <xr:revisionPtr revIDLastSave="0" documentId="13_ncr:1_{03A6E27A-E303-41D3-8A14-F9C46EFAD2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terial Takeoff" sheetId="5" r:id="rId1"/>
  </sheets>
  <definedNames>
    <definedName name="_xlnm._FilterDatabase" localSheetId="0" hidden="1">'Material Takeoff'!$C$43:$M$56</definedName>
    <definedName name="_xlnm.Print_Area" localSheetId="0">'Material Takeoff'!$A$1:$N$117</definedName>
  </definedNames>
  <calcPr calcId="181029"/>
</workbook>
</file>

<file path=xl/calcChain.xml><?xml version="1.0" encoding="utf-8"?>
<calcChain xmlns="http://schemas.openxmlformats.org/spreadsheetml/2006/main">
  <c r="E29" i="5" l="1"/>
  <c r="E25" i="5"/>
  <c r="G25" i="5" s="1"/>
  <c r="E20" i="5"/>
  <c r="A36" i="5" l="1"/>
  <c r="A37" i="5"/>
  <c r="A40" i="5"/>
  <c r="A41" i="5"/>
  <c r="A42" i="5"/>
  <c r="A43" i="5"/>
  <c r="A44" i="5"/>
  <c r="A45" i="5"/>
  <c r="A49" i="5"/>
  <c r="A50" i="5"/>
  <c r="A57" i="5"/>
  <c r="A58" i="5"/>
  <c r="A68" i="5"/>
  <c r="A69" i="5"/>
  <c r="A75" i="5"/>
  <c r="A76" i="5"/>
  <c r="A83" i="5"/>
  <c r="A84" i="5"/>
  <c r="A85" i="5"/>
  <c r="A86" i="5"/>
  <c r="A87" i="5"/>
  <c r="A88" i="5"/>
  <c r="A95" i="5"/>
  <c r="A96" i="5"/>
  <c r="A100" i="5"/>
  <c r="A101" i="5"/>
  <c r="A102" i="5"/>
  <c r="A103" i="5"/>
  <c r="A104" i="5"/>
  <c r="A106" i="5"/>
  <c r="A107" i="5"/>
  <c r="A111" i="5"/>
  <c r="A112" i="5"/>
  <c r="A113" i="5"/>
  <c r="A114" i="5"/>
  <c r="E38" i="5"/>
  <c r="M35" i="5"/>
  <c r="E35" i="5"/>
  <c r="G35" i="5" s="1"/>
  <c r="M34" i="5"/>
  <c r="E34" i="5"/>
  <c r="G34" i="5" s="1"/>
  <c r="M33" i="5"/>
  <c r="E33" i="5"/>
  <c r="G33" i="5" s="1"/>
  <c r="J33" i="5" s="1"/>
  <c r="A32" i="5"/>
  <c r="N34" i="5" l="1"/>
  <c r="J34" i="5"/>
  <c r="J35" i="5"/>
  <c r="L35" i="5"/>
  <c r="N35" i="5"/>
  <c r="L34" i="5"/>
  <c r="N33" i="5"/>
  <c r="L33" i="5"/>
  <c r="M98" i="5"/>
  <c r="G98" i="5"/>
  <c r="L98" i="5" s="1"/>
  <c r="M97" i="5"/>
  <c r="G97" i="5"/>
  <c r="L97" i="5" s="1"/>
  <c r="M99" i="5"/>
  <c r="G99" i="5"/>
  <c r="L99" i="5" s="1"/>
  <c r="J99" i="5" l="1"/>
  <c r="N97" i="5"/>
  <c r="N99" i="5"/>
  <c r="J97" i="5"/>
  <c r="N98" i="5"/>
  <c r="J98" i="5"/>
  <c r="A15" i="5"/>
  <c r="A16" i="5"/>
  <c r="A17" i="5"/>
  <c r="A18" i="5"/>
  <c r="A23" i="5"/>
  <c r="A27" i="5"/>
  <c r="A31" i="5"/>
  <c r="G22" i="5"/>
  <c r="J22" i="5" s="1"/>
  <c r="M39" i="5"/>
  <c r="M38" i="5"/>
  <c r="M30" i="5"/>
  <c r="M29" i="5"/>
  <c r="M28" i="5"/>
  <c r="M26" i="5"/>
  <c r="M25" i="5"/>
  <c r="M24" i="5"/>
  <c r="M22" i="5"/>
  <c r="M21" i="5"/>
  <c r="M20" i="5"/>
  <c r="M19" i="5"/>
  <c r="G38" i="5"/>
  <c r="L38" i="5" s="1"/>
  <c r="E30" i="5"/>
  <c r="G30" i="5" s="1"/>
  <c r="L30" i="5" s="1"/>
  <c r="G29" i="5"/>
  <c r="E28" i="5"/>
  <c r="G28" i="5" s="1"/>
  <c r="E26" i="5"/>
  <c r="G26" i="5" s="1"/>
  <c r="J26" i="5" s="1"/>
  <c r="L25" i="5"/>
  <c r="E24" i="5"/>
  <c r="G24" i="5" s="1"/>
  <c r="E21" i="5"/>
  <c r="G21" i="5" s="1"/>
  <c r="L21" i="5" s="1"/>
  <c r="G20" i="5"/>
  <c r="L20" i="5" s="1"/>
  <c r="E19" i="5"/>
  <c r="M73" i="5"/>
  <c r="G73" i="5"/>
  <c r="J73" i="5" s="1"/>
  <c r="M74" i="5"/>
  <c r="G74" i="5"/>
  <c r="J74" i="5" s="1"/>
  <c r="M72" i="5"/>
  <c r="G72" i="5"/>
  <c r="L72" i="5" s="1"/>
  <c r="M71" i="5"/>
  <c r="G71" i="5"/>
  <c r="L71" i="5" s="1"/>
  <c r="M70" i="5"/>
  <c r="G70" i="5"/>
  <c r="L70" i="5" s="1"/>
  <c r="M66" i="5"/>
  <c r="G66" i="5"/>
  <c r="L66" i="5" s="1"/>
  <c r="M48" i="5"/>
  <c r="G48" i="5"/>
  <c r="J48" i="5" s="1"/>
  <c r="M47" i="5"/>
  <c r="G47" i="5"/>
  <c r="L47" i="5" s="1"/>
  <c r="M46" i="5"/>
  <c r="G46" i="5"/>
  <c r="J46" i="5" s="1"/>
  <c r="G110" i="5"/>
  <c r="L110" i="5" s="1"/>
  <c r="G108" i="5"/>
  <c r="L108" i="5" s="1"/>
  <c r="G105" i="5"/>
  <c r="M109" i="5"/>
  <c r="G109" i="5"/>
  <c r="J109" i="5" s="1"/>
  <c r="M108" i="5"/>
  <c r="M110" i="5"/>
  <c r="M105" i="5"/>
  <c r="L22" i="5" l="1"/>
  <c r="N22" i="5"/>
  <c r="G19" i="5"/>
  <c r="J19" i="5" s="1"/>
  <c r="E39" i="5"/>
  <c r="G39" i="5" s="1"/>
  <c r="J28" i="5"/>
  <c r="L28" i="5"/>
  <c r="N28" i="5"/>
  <c r="J24" i="5"/>
  <c r="L24" i="5"/>
  <c r="L29" i="5"/>
  <c r="J29" i="5"/>
  <c r="L19" i="5"/>
  <c r="N29" i="5"/>
  <c r="L26" i="5"/>
  <c r="N21" i="5"/>
  <c r="N25" i="5"/>
  <c r="N20" i="5"/>
  <c r="N24" i="5"/>
  <c r="N30" i="5"/>
  <c r="J21" i="5"/>
  <c r="N26" i="5"/>
  <c r="J38" i="5"/>
  <c r="J20" i="5"/>
  <c r="J25" i="5"/>
  <c r="J30" i="5"/>
  <c r="N38" i="5"/>
  <c r="L73" i="5"/>
  <c r="N73" i="5"/>
  <c r="N70" i="5"/>
  <c r="N71" i="5"/>
  <c r="J71" i="5"/>
  <c r="J72" i="5"/>
  <c r="L74" i="5"/>
  <c r="J70" i="5"/>
  <c r="N72" i="5"/>
  <c r="N74" i="5"/>
  <c r="N66" i="5"/>
  <c r="J66" i="5"/>
  <c r="L109" i="5"/>
  <c r="N109" i="5"/>
  <c r="L48" i="5"/>
  <c r="N48" i="5"/>
  <c r="L46" i="5"/>
  <c r="N46" i="5"/>
  <c r="J47" i="5"/>
  <c r="N47" i="5"/>
  <c r="N105" i="5"/>
  <c r="N108" i="5"/>
  <c r="N110" i="5"/>
  <c r="J108" i="5"/>
  <c r="J110" i="5"/>
  <c r="J105" i="5"/>
  <c r="L105" i="5"/>
  <c r="N19" i="5" l="1"/>
  <c r="J39" i="5"/>
  <c r="N39" i="5"/>
  <c r="L39" i="5"/>
  <c r="N112" i="5"/>
  <c r="M82" i="5"/>
  <c r="M81" i="5"/>
  <c r="E81" i="5"/>
  <c r="E82" i="5" s="1"/>
  <c r="G82" i="5" s="1"/>
  <c r="G80" i="5"/>
  <c r="M64" i="5"/>
  <c r="G64" i="5"/>
  <c r="L64" i="5" s="1"/>
  <c r="M63" i="5"/>
  <c r="G63" i="5"/>
  <c r="L63" i="5" s="1"/>
  <c r="M62" i="5"/>
  <c r="G62" i="5"/>
  <c r="L62" i="5" s="1"/>
  <c r="N41" i="5" l="1"/>
  <c r="G81" i="5"/>
  <c r="J81" i="5" s="1"/>
  <c r="J82" i="5"/>
  <c r="L82" i="5"/>
  <c r="N82" i="5"/>
  <c r="N63" i="5"/>
  <c r="J62" i="5"/>
  <c r="J64" i="5"/>
  <c r="J63" i="5"/>
  <c r="N62" i="5"/>
  <c r="N64" i="5"/>
  <c r="L81" i="5" l="1"/>
  <c r="N81" i="5"/>
  <c r="M94" i="5" l="1"/>
  <c r="M93" i="5"/>
  <c r="M92" i="5"/>
  <c r="M91" i="5"/>
  <c r="M90" i="5"/>
  <c r="M89" i="5"/>
  <c r="M79" i="5"/>
  <c r="M78" i="5"/>
  <c r="M67" i="5"/>
  <c r="M65" i="5"/>
  <c r="M61" i="5"/>
  <c r="M60" i="5"/>
  <c r="M59" i="5"/>
  <c r="M56" i="5"/>
  <c r="M55" i="5"/>
  <c r="M54" i="5"/>
  <c r="M53" i="5"/>
  <c r="M52" i="5"/>
  <c r="M51" i="5"/>
  <c r="M14" i="5"/>
  <c r="G14" i="5"/>
  <c r="L14" i="5" s="1"/>
  <c r="M13" i="5"/>
  <c r="G13" i="5"/>
  <c r="M12" i="5"/>
  <c r="G12" i="5"/>
  <c r="L12" i="5" s="1"/>
  <c r="M11" i="5"/>
  <c r="G11" i="5"/>
  <c r="L11" i="5" s="1"/>
  <c r="M10" i="5"/>
  <c r="G10" i="5"/>
  <c r="L10" i="5" s="1"/>
  <c r="M9" i="5"/>
  <c r="G9" i="5"/>
  <c r="J9" i="5" s="1"/>
  <c r="M8" i="5"/>
  <c r="G8" i="5"/>
  <c r="J8" i="5" s="1"/>
  <c r="A8" i="5"/>
  <c r="N11" i="5" l="1"/>
  <c r="J11" i="5"/>
  <c r="N12" i="5"/>
  <c r="L8" i="5"/>
  <c r="N13" i="5"/>
  <c r="L13" i="5"/>
  <c r="J13" i="5"/>
  <c r="N8" i="5"/>
  <c r="N10" i="5"/>
  <c r="L9" i="5"/>
  <c r="N14" i="5"/>
  <c r="A9" i="5"/>
  <c r="J10" i="5"/>
  <c r="J12" i="5"/>
  <c r="J14" i="5"/>
  <c r="N9" i="5"/>
  <c r="N15" i="5" l="1"/>
  <c r="A10" i="5"/>
  <c r="A11" i="5" l="1"/>
  <c r="A12" i="5" l="1"/>
  <c r="G90" i="5"/>
  <c r="A124" i="5"/>
  <c r="A123" i="5"/>
  <c r="A122" i="5"/>
  <c r="A121" i="5"/>
  <c r="A120" i="5"/>
  <c r="A119" i="5"/>
  <c r="A118" i="5"/>
  <c r="G94" i="5"/>
  <c r="G93" i="5"/>
  <c r="G92" i="5"/>
  <c r="G91" i="5"/>
  <c r="G89" i="5"/>
  <c r="E78" i="5"/>
  <c r="G78" i="5" s="1"/>
  <c r="G77" i="5"/>
  <c r="G67" i="5"/>
  <c r="G65" i="5"/>
  <c r="G61" i="5"/>
  <c r="G60" i="5"/>
  <c r="G59" i="5"/>
  <c r="G56" i="5"/>
  <c r="G55" i="5"/>
  <c r="G54" i="5"/>
  <c r="G53" i="5"/>
  <c r="G52" i="5"/>
  <c r="G51" i="5"/>
  <c r="A13" i="5" l="1"/>
  <c r="E79" i="5"/>
  <c r="G79" i="5" s="1"/>
  <c r="L79" i="5" s="1"/>
  <c r="L55" i="5"/>
  <c r="J55" i="5"/>
  <c r="N55" i="5"/>
  <c r="L52" i="5"/>
  <c r="J52" i="5"/>
  <c r="N52" i="5"/>
  <c r="L90" i="5"/>
  <c r="J90" i="5"/>
  <c r="N90" i="5"/>
  <c r="J53" i="5"/>
  <c r="L53" i="5"/>
  <c r="N53" i="5"/>
  <c r="J61" i="5"/>
  <c r="L61" i="5"/>
  <c r="N61" i="5"/>
  <c r="J91" i="5"/>
  <c r="L91" i="5"/>
  <c r="N91" i="5"/>
  <c r="L51" i="5"/>
  <c r="J51" i="5"/>
  <c r="N51" i="5"/>
  <c r="L59" i="5"/>
  <c r="J59" i="5"/>
  <c r="N59" i="5"/>
  <c r="L67" i="5"/>
  <c r="J67" i="5"/>
  <c r="N67" i="5"/>
  <c r="L89" i="5"/>
  <c r="J89" i="5"/>
  <c r="N89" i="5"/>
  <c r="L93" i="5"/>
  <c r="J93" i="5"/>
  <c r="N93" i="5"/>
  <c r="L56" i="5"/>
  <c r="J56" i="5"/>
  <c r="N56" i="5"/>
  <c r="L60" i="5"/>
  <c r="J60" i="5"/>
  <c r="N60" i="5"/>
  <c r="L94" i="5"/>
  <c r="J94" i="5"/>
  <c r="N94" i="5"/>
  <c r="J54" i="5"/>
  <c r="L54" i="5"/>
  <c r="N54" i="5"/>
  <c r="J65" i="5"/>
  <c r="L65" i="5"/>
  <c r="N65" i="5"/>
  <c r="L78" i="5"/>
  <c r="J78" i="5"/>
  <c r="N78" i="5"/>
  <c r="L92" i="5"/>
  <c r="J92" i="5"/>
  <c r="N92" i="5"/>
  <c r="N101" i="5" l="1"/>
  <c r="A14" i="5"/>
  <c r="N116" i="5"/>
  <c r="J79" i="5"/>
  <c r="N79" i="5"/>
  <c r="N84" i="5" s="1"/>
  <c r="A19" i="5" l="1"/>
  <c r="N114" i="5"/>
  <c r="A20" i="5" l="1"/>
  <c r="A21" i="5" s="1"/>
  <c r="A22" i="5" s="1"/>
  <c r="N115" i="5"/>
  <c r="A24" i="5" l="1"/>
  <c r="A25" i="5" s="1"/>
  <c r="N117" i="5"/>
  <c r="A26" i="5" l="1"/>
  <c r="A28" i="5" s="1"/>
  <c r="A29" i="5" s="1"/>
  <c r="A30" i="5" s="1"/>
  <c r="A33" i="5" s="1"/>
  <c r="A34" i="5" s="1"/>
  <c r="A35" i="5" s="1"/>
  <c r="A38" i="5" l="1"/>
  <c r="A39" i="5" s="1"/>
  <c r="A46" i="5" l="1"/>
  <c r="A47" i="5" s="1"/>
  <c r="A48" i="5" s="1"/>
  <c r="A51" i="5" s="1"/>
  <c r="A52" i="5" s="1"/>
  <c r="A53" i="5" l="1"/>
  <c r="A54" i="5" s="1"/>
  <c r="A55" i="5" s="1"/>
  <c r="A56" i="5" s="1"/>
  <c r="A59" i="5" s="1"/>
  <c r="A60" i="5" s="1"/>
  <c r="A61" i="5" s="1"/>
  <c r="A62" i="5" s="1"/>
  <c r="A63" i="5" s="1"/>
  <c r="A64" i="5" s="1"/>
  <c r="A65" i="5" s="1"/>
  <c r="A66" i="5" s="1"/>
  <c r="A67" i="5" s="1"/>
  <c r="A70" i="5" s="1"/>
  <c r="A71" i="5" s="1"/>
  <c r="A72" i="5" s="1"/>
  <c r="A73" i="5" s="1"/>
  <c r="A74" i="5" s="1"/>
  <c r="A77" i="5" s="1"/>
  <c r="A78" i="5" s="1"/>
  <c r="A79" i="5" s="1"/>
  <c r="A80" i="5" s="1"/>
  <c r="A81" i="5" s="1"/>
  <c r="A82" i="5" s="1"/>
  <c r="A89" i="5" s="1"/>
  <c r="A90" i="5" s="1"/>
  <c r="A91" i="5" s="1"/>
  <c r="A92" i="5" s="1"/>
  <c r="A93" i="5" s="1"/>
  <c r="A94" i="5" s="1"/>
  <c r="A97" i="5" s="1"/>
  <c r="A98" i="5" s="1"/>
  <c r="A99" i="5" l="1"/>
  <c r="A105" i="5" s="1"/>
  <c r="A108" i="5" s="1"/>
  <c r="A109" i="5" s="1"/>
  <c r="A110" i="5" s="1"/>
</calcChain>
</file>

<file path=xl/sharedStrings.xml><?xml version="1.0" encoding="utf-8"?>
<sst xmlns="http://schemas.openxmlformats.org/spreadsheetml/2006/main" count="182" uniqueCount="109">
  <si>
    <t>S#</t>
  </si>
  <si>
    <t>Dwg.</t>
  </si>
  <si>
    <t>CSI NO</t>
  </si>
  <si>
    <t>DESCRIPTION</t>
  </si>
  <si>
    <t>QTY.</t>
  </si>
  <si>
    <t>Wastage</t>
  </si>
  <si>
    <t>Qty w/ Waste</t>
  </si>
  <si>
    <t>UNIT</t>
  </si>
  <si>
    <t>UNIT LABOR COST</t>
  </si>
  <si>
    <t>TOTAL LABOR COST</t>
  </si>
  <si>
    <t>DIVISION 01-GENERAL REQUIREMENTS</t>
  </si>
  <si>
    <t>LS</t>
  </si>
  <si>
    <t>DIVISION 06- WOOD, PLASTIC &amp; COMPOSITES</t>
  </si>
  <si>
    <t>.</t>
  </si>
  <si>
    <t>ROUGH CARPENTRY</t>
  </si>
  <si>
    <t>EA</t>
  </si>
  <si>
    <t>WALL FRAMING</t>
  </si>
  <si>
    <t xml:space="preserve">SHEATHING </t>
  </si>
  <si>
    <t>SF</t>
  </si>
  <si>
    <t>4x8 No of  Sheets</t>
  </si>
  <si>
    <t>8d Nails , 6" O.C. Edge Spacing &amp; 12" O.C. Filed Spacing</t>
  </si>
  <si>
    <t/>
  </si>
  <si>
    <t>DIVISION 07-THERMAL &amp; MOISTURE PROTECTION</t>
  </si>
  <si>
    <t>INSULATION</t>
  </si>
  <si>
    <t>MOISTURE PROTECTION</t>
  </si>
  <si>
    <t>TOTAL AMOUNT</t>
  </si>
  <si>
    <t>TOTAL BASEBID</t>
  </si>
  <si>
    <t>DETAILED BREAKDOWN OF ITEMS</t>
  </si>
  <si>
    <t>UNIT MATERIAL  COST</t>
  </si>
  <si>
    <t>TOTAL MATERIAL COST</t>
  </si>
  <si>
    <t>UNIT PRICE (Labor &amp; Material)</t>
  </si>
  <si>
    <t>TRADE TOTAL</t>
  </si>
  <si>
    <t>Permits</t>
  </si>
  <si>
    <t>Supervision and Coordination</t>
  </si>
  <si>
    <t>Submittals and Shop drawings</t>
  </si>
  <si>
    <t>Final Cleaning</t>
  </si>
  <si>
    <t>Mobilization Costs</t>
  </si>
  <si>
    <t>Temporary Control &amp; Facilities</t>
  </si>
  <si>
    <t>Scaffolding</t>
  </si>
  <si>
    <t>SUBTOTAL</t>
  </si>
  <si>
    <t>PROJECT NAME :</t>
  </si>
  <si>
    <t>PROJECT LOCATION :</t>
  </si>
  <si>
    <t>SCOPE :</t>
  </si>
  <si>
    <t>Material Takeoff</t>
  </si>
  <si>
    <t>2" X 6" Top Plate X 10'-0"Long</t>
  </si>
  <si>
    <t>2" X 6" P.T. Bottom Plate X 10'-0"Long</t>
  </si>
  <si>
    <t>2" X 4" Top Plate X 10'-0"Long</t>
  </si>
  <si>
    <t>2" X 4" Mid Span Blocking X 10'-0"Long</t>
  </si>
  <si>
    <t>2" X 4" P.T. Bottom Plate X 10'-0"Long</t>
  </si>
  <si>
    <t>DIVISION 08- OPENINGS</t>
  </si>
  <si>
    <t>DOORS</t>
  </si>
  <si>
    <t>WINDOWS</t>
  </si>
  <si>
    <t>(3'-0" X 6'-8") Exterior Single Leaf Door W/ Frame</t>
  </si>
  <si>
    <t>(4'-0" X 3'-6") Window W/ Frame</t>
  </si>
  <si>
    <t>(6'-0" X 4'-0") Window W/ Frame</t>
  </si>
  <si>
    <t>(4'-0" X 1'-6") Window W/ Frame</t>
  </si>
  <si>
    <t>POST</t>
  </si>
  <si>
    <t>2"  X 4" Post X 8'-0" High</t>
  </si>
  <si>
    <t>2"  X 6" Post X 8'-0" High</t>
  </si>
  <si>
    <t>2"  X 6" Post X 10'-0" High</t>
  </si>
  <si>
    <t>2" X  10" Wood Header  X 6'-0" Long</t>
  </si>
  <si>
    <t>2" X  10" Wood Header  X 8'-0" Long</t>
  </si>
  <si>
    <t>3-1/2" X 11-7/8" Wood Header  X 6'-0" Long</t>
  </si>
  <si>
    <t>3-1/2" X 9-1/2"  Wood Header  X 6'-0" Long</t>
  </si>
  <si>
    <t>5-1/4" X 9-1/2"  Wood Header  X 4'-0" Long</t>
  </si>
  <si>
    <t>5-1/4" X 9-1/2"  Wood Header  X 8'-0" Long</t>
  </si>
  <si>
    <t>HEADER</t>
  </si>
  <si>
    <t>2"  X 6" Exterior Wood Stud Wall X 8'-0" High</t>
  </si>
  <si>
    <t>2"  X 4" Interior Wood Stud Wall X 4'-0" High</t>
  </si>
  <si>
    <t>2"  X 4" Interior Wood Stud Wall X 8'-0" High</t>
  </si>
  <si>
    <t>2"  X 4" Interior Wood Stud Wall X 10'-0" High</t>
  </si>
  <si>
    <t>HARDWARES</t>
  </si>
  <si>
    <t>Simson S2C</t>
  </si>
  <si>
    <t>SST MSTC28</t>
  </si>
  <si>
    <t>6" SST SDS</t>
  </si>
  <si>
    <t>Simson HUCQ Hanger</t>
  </si>
  <si>
    <t>5/8" Plywood Sheathing</t>
  </si>
  <si>
    <t>1/2" Plywood Sheathing</t>
  </si>
  <si>
    <t>DIVISION 03- CONCRETE</t>
  </si>
  <si>
    <t>FOOTING</t>
  </si>
  <si>
    <t>(1'-6" Wide X 10" Deep) Strip Footing (55 LF)</t>
  </si>
  <si>
    <t>CY</t>
  </si>
  <si>
    <t>LBS</t>
  </si>
  <si>
    <t>Formwork</t>
  </si>
  <si>
    <t>4" Dia Perforated Drainage Pipe</t>
  </si>
  <si>
    <t>LF</t>
  </si>
  <si>
    <t>(3'-0"W X 3'-0"L X 0'-10"H) Concrete Pad Footing (1 EA)</t>
  </si>
  <si>
    <t>(4'-0"W X 6'-0"L X 1'-0"H) Concrete Pad Footing (2 EA)</t>
  </si>
  <si>
    <t>STEM WALL</t>
  </si>
  <si>
    <t>(8"W X 2'-8" H X 54'-0"L) ICF Foundation Wall</t>
  </si>
  <si>
    <t>A0.0-
S301</t>
  </si>
  <si>
    <t>A0.0-
A4.00</t>
  </si>
  <si>
    <t>Rothoblass Weather Barrier
Size: 4'-11" X 164'-0"</t>
  </si>
  <si>
    <t>10 Mil Vapour control Layer/ Membrane
Size: 10'-0' X 100'-0"</t>
  </si>
  <si>
    <t>EARTHWORK</t>
  </si>
  <si>
    <t>Excavation</t>
  </si>
  <si>
    <t>Backfill</t>
  </si>
  <si>
    <t>Sound Insulation</t>
  </si>
  <si>
    <t>Sound Rockwool</t>
  </si>
  <si>
    <t>R12 3.3" Rigid Insulation</t>
  </si>
  <si>
    <t>6" Clear Service Cavity</t>
  </si>
  <si>
    <t>50mm Semi Rigid Rockwool - R8 RS1.4088</t>
  </si>
  <si>
    <t>Cavity Fill W/ Rockwool Comfortbatt</t>
  </si>
  <si>
    <t>6 Mil Vapour Control Layer 
Size: 10'-0' X 100'-0"</t>
  </si>
  <si>
    <t>Reinforcement: 
15M Bars Continuous</t>
  </si>
  <si>
    <t>Reinforcement: 
15M Bars Each Way</t>
  </si>
  <si>
    <t>Reinforcement: 
15M Bars Continuous
15M Dowel @ 19" O.C. (4'-0" Long)</t>
  </si>
  <si>
    <t>OVERHEAD &amp; PROFIT (20%)</t>
  </si>
  <si>
    <t>TAX (12%)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</si>
</sst>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164" formatCode="_(&quot;$&quot;* #,##0.00_);_(&quot;$&quot;* \(#,##0.00\);_(&quot;$&quot;* &quot;-&quot;??_);_(@_)"/>
    <numFmt numFmtId="165" formatCode="000000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9" formatCode="[$-409]d\-mmm\-yy;@"/>
    <numFmt numFmtId="170" formatCode="0.0"/>
  </numFmts>
  <fonts count="22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Times New Roman"/>
      <family val="1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6"/>
      <name val="Calibri"/>
      <family val="2"/>
    </font>
    <font>
      <b/>
      <sz val="12"/>
      <name val="Calibri"/>
      <family val="2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indexed="9"/>
      <name val="Calibri"/>
      <family val="2"/>
    </font>
    <font>
      <b/>
      <sz val="12"/>
      <color indexed="9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C0C0C"/>
      <name val="Calibri"/>
      <family val="2"/>
    </font>
    <font>
      <b/>
      <sz val="12"/>
      <color rgb="FF0C0C0C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FFCC"/>
      </patternFill>
    </fill>
    <fill>
      <patternFill patternType="solid">
        <fgColor rgb="FF0135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3554"/>
        <bgColor rgb="FF366092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 tint="-0.14999847407452621"/>
        <bgColor rgb="FF92CDDC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>
      <protection locked="0"/>
    </xf>
    <xf numFmtId="0" fontId="2" fillId="0" borderId="0">
      <protection locked="0"/>
    </xf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" borderId="15" applyNumberFormat="0" applyFont="0" applyAlignment="0" applyProtection="0"/>
  </cellStyleXfs>
  <cellXfs count="183">
    <xf numFmtId="0" fontId="0" fillId="0" borderId="0" xfId="0"/>
    <xf numFmtId="0" fontId="4" fillId="5" borderId="0" xfId="0" applyFont="1" applyFill="1" applyAlignment="1">
      <alignment vertical="center"/>
    </xf>
    <xf numFmtId="169" fontId="8" fillId="5" borderId="7" xfId="0" applyNumberFormat="1" applyFont="1" applyFill="1" applyBorder="1" applyAlignment="1">
      <alignment horizontal="left" vertical="center" wrapText="1"/>
    </xf>
    <xf numFmtId="169" fontId="8" fillId="5" borderId="7" xfId="0" applyNumberFormat="1" applyFont="1" applyFill="1" applyBorder="1" applyAlignment="1">
      <alignment horizontal="center" vertical="center" wrapText="1"/>
    </xf>
    <xf numFmtId="165" fontId="9" fillId="6" borderId="19" xfId="0" applyNumberFormat="1" applyFont="1" applyFill="1" applyBorder="1" applyAlignment="1">
      <alignment horizontal="center" vertical="center" wrapText="1"/>
    </xf>
    <xf numFmtId="165" fontId="9" fillId="6" borderId="8" xfId="0" applyNumberFormat="1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165" fontId="9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11" fillId="4" borderId="5" xfId="0" applyNumberFormat="1" applyFont="1" applyFill="1" applyBorder="1" applyAlignment="1">
      <alignment horizontal="center" vertical="center" wrapText="1"/>
    </xf>
    <xf numFmtId="165" fontId="11" fillId="4" borderId="4" xfId="0" applyNumberFormat="1" applyFont="1" applyFill="1" applyBorder="1" applyAlignment="1">
      <alignment horizontal="center" vertical="center" wrapText="1"/>
    </xf>
    <xf numFmtId="165" fontId="9" fillId="6" borderId="4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 wrapText="1"/>
    </xf>
    <xf numFmtId="165" fontId="11" fillId="4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1" fontId="5" fillId="5" borderId="19" xfId="8" applyNumberFormat="1" applyFont="1" applyFill="1" applyBorder="1" applyAlignment="1">
      <alignment horizontal="center" vertical="center"/>
    </xf>
    <xf numFmtId="1" fontId="5" fillId="5" borderId="9" xfId="8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 wrapText="1"/>
    </xf>
    <xf numFmtId="164" fontId="4" fillId="5" borderId="0" xfId="0" applyNumberFormat="1" applyFont="1" applyFill="1" applyAlignment="1">
      <alignment vertical="center"/>
    </xf>
    <xf numFmtId="1" fontId="5" fillId="5" borderId="5" xfId="8" applyNumberFormat="1" applyFont="1" applyFill="1" applyBorder="1" applyAlignment="1">
      <alignment horizontal="center" vertical="center"/>
    </xf>
    <xf numFmtId="1" fontId="5" fillId="5" borderId="21" xfId="8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3" fillId="0" borderId="24" xfId="0" applyFont="1" applyBorder="1" applyAlignment="1">
      <alignment horizontal="right" vertical="center" wrapText="1"/>
    </xf>
    <xf numFmtId="0" fontId="6" fillId="0" borderId="25" xfId="0" applyFont="1" applyBorder="1" applyAlignment="1">
      <alignment vertical="center"/>
    </xf>
    <xf numFmtId="44" fontId="6" fillId="0" borderId="25" xfId="6" applyFont="1" applyFill="1" applyBorder="1" applyAlignment="1">
      <alignment horizontal="right" vertical="center"/>
    </xf>
    <xf numFmtId="167" fontId="13" fillId="7" borderId="26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10" fillId="6" borderId="8" xfId="0" applyFont="1" applyFill="1" applyBorder="1" applyAlignment="1">
      <alignment horizontal="left" vertical="center" wrapText="1"/>
    </xf>
    <xf numFmtId="165" fontId="11" fillId="4" borderId="8" xfId="0" applyNumberFormat="1" applyFont="1" applyFill="1" applyBorder="1" applyAlignment="1">
      <alignment horizontal="center" vertical="center" wrapText="1"/>
    </xf>
    <xf numFmtId="167" fontId="11" fillId="4" borderId="2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4" xfId="0" applyFont="1" applyBorder="1" applyAlignment="1">
      <alignment vertical="center" wrapText="1"/>
    </xf>
    <xf numFmtId="1" fontId="16" fillId="0" borderId="4" xfId="0" applyNumberFormat="1" applyFont="1" applyBorder="1" applyAlignment="1">
      <alignment horizontal="center" vertical="center"/>
    </xf>
    <xf numFmtId="0" fontId="16" fillId="0" borderId="4" xfId="3" applyFont="1" applyBorder="1" applyProtection="1"/>
    <xf numFmtId="166" fontId="5" fillId="0" borderId="4" xfId="0" applyNumberFormat="1" applyFont="1" applyBorder="1" applyAlignment="1">
      <alignment horizontal="left" vertical="center"/>
    </xf>
    <xf numFmtId="166" fontId="5" fillId="0" borderId="4" xfId="0" applyNumberFormat="1" applyFont="1" applyBorder="1" applyAlignment="1">
      <alignment horizontal="center" vertical="center"/>
    </xf>
    <xf numFmtId="167" fontId="17" fillId="0" borderId="4" xfId="0" applyNumberFormat="1" applyFont="1" applyBorder="1" applyAlignment="1">
      <alignment horizontal="center" vertical="center"/>
    </xf>
    <xf numFmtId="0" fontId="16" fillId="0" borderId="7" xfId="0" applyFont="1" applyBorder="1"/>
    <xf numFmtId="0" fontId="16" fillId="0" borderId="0" xfId="0" applyFont="1"/>
    <xf numFmtId="0" fontId="5" fillId="0" borderId="0" xfId="0" applyFont="1" applyAlignment="1">
      <alignment horizontal="left"/>
    </xf>
    <xf numFmtId="0" fontId="15" fillId="0" borderId="4" xfId="3" applyFont="1" applyBorder="1" applyAlignment="1" applyProtection="1">
      <alignment wrapText="1"/>
    </xf>
    <xf numFmtId="2" fontId="16" fillId="0" borderId="4" xfId="3" applyNumberFormat="1" applyFont="1" applyBorder="1" applyAlignment="1" applyProtection="1">
      <alignment horizontal="center" vertical="center"/>
    </xf>
    <xf numFmtId="9" fontId="17" fillId="0" borderId="4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6" fillId="0" borderId="4" xfId="3" applyFont="1" applyBorder="1" applyAlignment="1" applyProtection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right"/>
    </xf>
    <xf numFmtId="1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1" fontId="17" fillId="0" borderId="25" xfId="0" applyNumberFormat="1" applyFont="1" applyBorder="1" applyAlignment="1">
      <alignment horizontal="center" vertical="center"/>
    </xf>
    <xf numFmtId="167" fontId="18" fillId="0" borderId="25" xfId="0" applyNumberFormat="1" applyFont="1" applyBorder="1" applyAlignment="1">
      <alignment horizontal="center" vertical="center"/>
    </xf>
    <xf numFmtId="166" fontId="13" fillId="0" borderId="25" xfId="0" applyNumberFormat="1" applyFont="1" applyBorder="1" applyAlignment="1">
      <alignment vertical="center"/>
    </xf>
    <xf numFmtId="166" fontId="17" fillId="0" borderId="25" xfId="0" applyNumberFormat="1" applyFont="1" applyBorder="1" applyAlignment="1">
      <alignment horizontal="center" vertical="center"/>
    </xf>
    <xf numFmtId="167" fontId="18" fillId="2" borderId="26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5" fontId="9" fillId="6" borderId="5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/>
    </xf>
    <xf numFmtId="167" fontId="9" fillId="6" borderId="1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9" fontId="16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7" fontId="13" fillId="0" borderId="25" xfId="0" applyNumberFormat="1" applyFont="1" applyBorder="1" applyAlignment="1">
      <alignment horizontal="center" vertical="center"/>
    </xf>
    <xf numFmtId="0" fontId="4" fillId="5" borderId="3" xfId="8" applyFont="1" applyFill="1" applyBorder="1" applyAlignment="1">
      <alignment horizontal="left" vertical="center" wrapText="1"/>
    </xf>
    <xf numFmtId="0" fontId="4" fillId="5" borderId="0" xfId="8" applyFont="1" applyFill="1" applyBorder="1" applyAlignment="1">
      <alignment horizontal="left" vertical="center" wrapText="1"/>
    </xf>
    <xf numFmtId="9" fontId="5" fillId="5" borderId="0" xfId="7" applyFont="1" applyFill="1" applyBorder="1" applyAlignment="1">
      <alignment horizontal="center" vertical="center"/>
    </xf>
    <xf numFmtId="0" fontId="5" fillId="5" borderId="0" xfId="8" applyFont="1" applyFill="1" applyBorder="1" applyAlignment="1">
      <alignment horizontal="center" vertical="center"/>
    </xf>
    <xf numFmtId="44" fontId="5" fillId="5" borderId="0" xfId="6" applyFont="1" applyFill="1" applyBorder="1" applyAlignment="1" applyProtection="1">
      <alignment horizontal="center" vertical="center"/>
    </xf>
    <xf numFmtId="167" fontId="4" fillId="0" borderId="7" xfId="0" applyNumberFormat="1" applyFont="1" applyBorder="1" applyAlignment="1">
      <alignment horizontal="center" vertical="center" wrapText="1"/>
    </xf>
    <xf numFmtId="0" fontId="16" fillId="0" borderId="13" xfId="0" applyFont="1" applyBorder="1"/>
    <xf numFmtId="164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6" fillId="8" borderId="4" xfId="0" applyFont="1" applyFill="1" applyBorder="1" applyAlignment="1">
      <alignment horizontal="center" vertical="center"/>
    </xf>
    <xf numFmtId="0" fontId="15" fillId="8" borderId="4" xfId="3" applyFont="1" applyFill="1" applyBorder="1" applyAlignment="1" applyProtection="1">
      <alignment horizontal="center"/>
    </xf>
    <xf numFmtId="0" fontId="4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16" fillId="9" borderId="0" xfId="0" applyFont="1" applyFill="1"/>
    <xf numFmtId="0" fontId="15" fillId="9" borderId="0" xfId="0" applyFont="1" applyFill="1"/>
    <xf numFmtId="0" fontId="19" fillId="0" borderId="4" xfId="0" applyFont="1" applyBorder="1" applyAlignment="1">
      <alignment wrapText="1"/>
    </xf>
    <xf numFmtId="0" fontId="19" fillId="0" borderId="4" xfId="0" applyFont="1" applyBorder="1"/>
    <xf numFmtId="0" fontId="20" fillId="0" borderId="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10" borderId="5" xfId="0" applyFont="1" applyFill="1" applyBorder="1" applyAlignment="1">
      <alignment horizontal="left" vertical="center"/>
    </xf>
    <xf numFmtId="0" fontId="16" fillId="10" borderId="4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left" vertical="center" wrapText="1"/>
    </xf>
    <xf numFmtId="0" fontId="18" fillId="10" borderId="4" xfId="0" applyFont="1" applyFill="1" applyBorder="1" applyAlignment="1">
      <alignment horizontal="center" vertical="center"/>
    </xf>
    <xf numFmtId="1" fontId="18" fillId="10" borderId="4" xfId="0" applyNumberFormat="1" applyFont="1" applyFill="1" applyBorder="1" applyAlignment="1">
      <alignment horizontal="center" vertical="center"/>
    </xf>
    <xf numFmtId="164" fontId="18" fillId="10" borderId="4" xfId="0" applyNumberFormat="1" applyFont="1" applyFill="1" applyBorder="1" applyAlignment="1">
      <alignment horizontal="left" vertical="center"/>
    </xf>
    <xf numFmtId="167" fontId="15" fillId="10" borderId="13" xfId="0" applyNumberFormat="1" applyFont="1" applyFill="1" applyBorder="1" applyAlignment="1">
      <alignment horizontal="left" vertical="center"/>
    </xf>
    <xf numFmtId="0" fontId="15" fillId="11" borderId="5" xfId="0" applyFont="1" applyFill="1" applyBorder="1" applyAlignment="1">
      <alignment horizontal="left" vertical="center"/>
    </xf>
    <xf numFmtId="0" fontId="16" fillId="11" borderId="4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15" fillId="11" borderId="4" xfId="0" applyFont="1" applyFill="1" applyBorder="1" applyAlignment="1">
      <alignment horizontal="left"/>
    </xf>
    <xf numFmtId="1" fontId="15" fillId="11" borderId="4" xfId="0" applyNumberFormat="1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9" fontId="15" fillId="11" borderId="4" xfId="0" applyNumberFormat="1" applyFont="1" applyFill="1" applyBorder="1" applyAlignment="1">
      <alignment horizontal="left" vertical="center"/>
    </xf>
    <xf numFmtId="167" fontId="15" fillId="11" borderId="13" xfId="0" applyNumberFormat="1" applyFont="1" applyFill="1" applyBorder="1" applyAlignment="1">
      <alignment horizontal="left" vertical="center"/>
    </xf>
    <xf numFmtId="0" fontId="15" fillId="12" borderId="5" xfId="0" applyFont="1" applyFill="1" applyBorder="1" applyAlignment="1">
      <alignment horizontal="left" vertical="center"/>
    </xf>
    <xf numFmtId="0" fontId="16" fillId="12" borderId="4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/>
    </xf>
    <xf numFmtId="0" fontId="15" fillId="12" borderId="4" xfId="0" applyFont="1" applyFill="1" applyBorder="1" applyAlignment="1">
      <alignment horizontal="left"/>
    </xf>
    <xf numFmtId="1" fontId="15" fillId="12" borderId="4" xfId="0" applyNumberFormat="1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10" fontId="15" fillId="12" borderId="4" xfId="0" applyNumberFormat="1" applyFont="1" applyFill="1" applyBorder="1" applyAlignment="1">
      <alignment horizontal="left" vertical="center"/>
    </xf>
    <xf numFmtId="167" fontId="15" fillId="12" borderId="13" xfId="0" applyNumberFormat="1" applyFont="1" applyFill="1" applyBorder="1" applyAlignment="1">
      <alignment horizontal="left" vertical="center"/>
    </xf>
    <xf numFmtId="0" fontId="15" fillId="12" borderId="29" xfId="0" applyFont="1" applyFill="1" applyBorder="1" applyAlignment="1">
      <alignment horizontal="left" vertical="center"/>
    </xf>
    <xf numFmtId="0" fontId="16" fillId="12" borderId="12" xfId="0" applyFont="1" applyFill="1" applyBorder="1" applyAlignment="1">
      <alignment horizontal="center" vertical="center"/>
    </xf>
    <xf numFmtId="165" fontId="15" fillId="12" borderId="12" xfId="0" applyNumberFormat="1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horizontal="left" vertical="center" wrapText="1"/>
    </xf>
    <xf numFmtId="0" fontId="18" fillId="12" borderId="12" xfId="0" applyFont="1" applyFill="1" applyBorder="1" applyAlignment="1">
      <alignment horizontal="center" vertical="center"/>
    </xf>
    <xf numFmtId="1" fontId="1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left" vertical="center"/>
    </xf>
    <xf numFmtId="167" fontId="15" fillId="12" borderId="14" xfId="0" applyNumberFormat="1" applyFont="1" applyFill="1" applyBorder="1" applyAlignment="1">
      <alignment horizontal="left" vertical="center"/>
    </xf>
    <xf numFmtId="1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170" fontId="16" fillId="0" borderId="4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right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167" fontId="13" fillId="0" borderId="30" xfId="0" applyNumberFormat="1" applyFont="1" applyBorder="1" applyAlignment="1">
      <alignment horizontal="center" vertical="center"/>
    </xf>
    <xf numFmtId="166" fontId="13" fillId="0" borderId="30" xfId="0" applyNumberFormat="1" applyFont="1" applyBorder="1" applyAlignment="1">
      <alignment vertical="center"/>
    </xf>
    <xf numFmtId="44" fontId="6" fillId="0" borderId="30" xfId="6" applyFont="1" applyFill="1" applyBorder="1" applyAlignment="1">
      <alignment horizontal="right" vertical="center"/>
    </xf>
    <xf numFmtId="0" fontId="21" fillId="0" borderId="4" xfId="0" applyFont="1" applyBorder="1" applyAlignment="1">
      <alignment vertical="center" wrapText="1"/>
    </xf>
    <xf numFmtId="2" fontId="16" fillId="0" borderId="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9" fontId="15" fillId="12" borderId="4" xfId="0" applyNumberFormat="1" applyFont="1" applyFill="1" applyBorder="1" applyAlignment="1">
      <alignment horizontal="left" vertical="center"/>
    </xf>
  </cellXfs>
  <cellStyles count="9">
    <cellStyle name="Currency" xfId="6" builtinId="4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te" xfId="8" builtinId="10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5</xdr:row>
      <xdr:rowOff>0</xdr:rowOff>
    </xdr:from>
    <xdr:ext cx="184731" cy="28361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B2A791-5825-4919-9501-318397AABB83}"/>
            </a:ext>
          </a:extLst>
        </xdr:cNvPr>
        <xdr:cNvSpPr txBox="1"/>
      </xdr:nvSpPr>
      <xdr:spPr>
        <a:xfrm>
          <a:off x="2019300" y="1266825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8361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0006FE-CC86-4EB9-B336-51A14D5FEA8D}"/>
            </a:ext>
          </a:extLst>
        </xdr:cNvPr>
        <xdr:cNvSpPr txBox="1"/>
      </xdr:nvSpPr>
      <xdr:spPr>
        <a:xfrm>
          <a:off x="1562100" y="1266825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0</xdr:row>
      <xdr:rowOff>0</xdr:rowOff>
    </xdr:from>
    <xdr:ext cx="184731" cy="28361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DFBCCB7-EFEF-42E6-99CE-3856B62716E5}"/>
            </a:ext>
          </a:extLst>
        </xdr:cNvPr>
        <xdr:cNvSpPr txBox="1"/>
      </xdr:nvSpPr>
      <xdr:spPr>
        <a:xfrm>
          <a:off x="201930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195942</xdr:colOff>
      <xdr:row>1</xdr:row>
      <xdr:rowOff>76200</xdr:rowOff>
    </xdr:from>
    <xdr:to>
      <xdr:col>2</xdr:col>
      <xdr:colOff>763670</xdr:colOff>
      <xdr:row>4</xdr:row>
      <xdr:rowOff>91441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5294CB-E0E7-418F-B59B-0D69B2756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42" y="283029"/>
          <a:ext cx="1950214" cy="60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4"/>
  <sheetViews>
    <sheetView tabSelected="1" view="pageBreakPreview" zoomScale="70" zoomScaleNormal="70" zoomScaleSheetLayoutView="70" workbookViewId="0">
      <selection activeCell="J114" sqref="J114"/>
    </sheetView>
  </sheetViews>
  <sheetFormatPr defaultColWidth="14.44140625" defaultRowHeight="15.6"/>
  <cols>
    <col min="1" max="1" width="6.88671875" style="56" customWidth="1"/>
    <col min="2" max="3" width="13.33203125" style="56" customWidth="1"/>
    <col min="4" max="4" width="72.88671875" style="56" customWidth="1"/>
    <col min="5" max="5" width="12.6640625" style="121" customWidth="1"/>
    <col min="6" max="12" width="14.33203125" style="56" customWidth="1"/>
    <col min="13" max="13" width="15.88671875" style="56" customWidth="1"/>
    <col min="14" max="14" width="16.44140625" style="56" customWidth="1"/>
    <col min="15" max="15" width="8.6640625" style="56" customWidth="1"/>
    <col min="16" max="16" width="34" style="56" customWidth="1"/>
    <col min="17" max="32" width="8.6640625" style="56" customWidth="1"/>
    <col min="33" max="16384" width="14.44140625" style="56"/>
  </cols>
  <sheetData>
    <row r="1" spans="1:15" s="1" customFormat="1" ht="16.2" thickBot="1">
      <c r="A1" s="171" t="s">
        <v>27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</row>
    <row r="2" spans="1:15" s="1" customFormat="1">
      <c r="A2" s="178"/>
      <c r="B2" s="179"/>
      <c r="C2" s="179"/>
      <c r="D2" s="179"/>
      <c r="E2" s="179"/>
      <c r="F2" s="179"/>
      <c r="G2" s="103" t="s">
        <v>40</v>
      </c>
      <c r="H2" s="102"/>
      <c r="I2" s="174"/>
      <c r="J2" s="174"/>
      <c r="K2" s="174"/>
      <c r="L2" s="174"/>
      <c r="M2" s="174"/>
      <c r="N2" s="175"/>
    </row>
    <row r="3" spans="1:15" s="1" customFormat="1">
      <c r="A3" s="180"/>
      <c r="B3" s="181"/>
      <c r="C3" s="181"/>
      <c r="D3" s="181"/>
      <c r="E3" s="181"/>
      <c r="F3" s="181"/>
      <c r="G3" s="104" t="s">
        <v>41</v>
      </c>
      <c r="I3" s="176"/>
      <c r="J3" s="176"/>
      <c r="K3" s="176"/>
      <c r="L3" s="176"/>
      <c r="M3" s="176"/>
      <c r="N3" s="177"/>
    </row>
    <row r="4" spans="1:15" s="1" customFormat="1">
      <c r="A4" s="180"/>
      <c r="B4" s="181"/>
      <c r="C4" s="181"/>
      <c r="D4" s="181"/>
      <c r="E4" s="181"/>
      <c r="F4" s="181"/>
      <c r="G4" s="104" t="s">
        <v>42</v>
      </c>
      <c r="I4" s="105" t="s">
        <v>43</v>
      </c>
      <c r="J4" s="106"/>
      <c r="K4" s="106"/>
      <c r="L4" s="107"/>
      <c r="M4" s="107"/>
      <c r="N4" s="2"/>
    </row>
    <row r="5" spans="1:15" s="1" customFormat="1">
      <c r="A5" s="180"/>
      <c r="B5" s="181"/>
      <c r="C5" s="181"/>
      <c r="D5" s="181"/>
      <c r="E5" s="181"/>
      <c r="F5" s="181"/>
      <c r="J5" s="108"/>
      <c r="K5" s="108"/>
      <c r="L5" s="109"/>
      <c r="M5" s="107"/>
      <c r="N5" s="3"/>
    </row>
    <row r="6" spans="1:15" s="8" customFormat="1" ht="46.8">
      <c r="A6" s="4" t="s">
        <v>0</v>
      </c>
      <c r="B6" s="5" t="s">
        <v>1</v>
      </c>
      <c r="C6" s="5" t="s">
        <v>2</v>
      </c>
      <c r="D6" s="6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28</v>
      </c>
      <c r="L6" s="5" t="s">
        <v>29</v>
      </c>
      <c r="M6" s="5" t="s">
        <v>30</v>
      </c>
      <c r="N6" s="7" t="s">
        <v>31</v>
      </c>
    </row>
    <row r="7" spans="1:15" s="14" customFormat="1">
      <c r="A7" s="9"/>
      <c r="B7" s="10"/>
      <c r="C7" s="11">
        <v>1</v>
      </c>
      <c r="D7" s="12" t="s">
        <v>10</v>
      </c>
      <c r="E7" s="10"/>
      <c r="F7" s="10"/>
      <c r="G7" s="10"/>
      <c r="H7" s="10"/>
      <c r="I7" s="10"/>
      <c r="J7" s="10"/>
      <c r="K7" s="10"/>
      <c r="L7" s="10"/>
      <c r="M7" s="10"/>
      <c r="N7" s="13"/>
    </row>
    <row r="8" spans="1:15" s="1" customFormat="1">
      <c r="A8" s="15">
        <f>IF(F8&lt;&gt;"",1+MAX($A$7:A7),"")</f>
        <v>1</v>
      </c>
      <c r="B8" s="16"/>
      <c r="C8" s="16"/>
      <c r="D8" s="17" t="s">
        <v>32</v>
      </c>
      <c r="E8" s="18">
        <v>1</v>
      </c>
      <c r="F8" s="19">
        <v>0</v>
      </c>
      <c r="G8" s="20">
        <f t="shared" ref="G8:G14" si="0">(F8*E8)+E8</f>
        <v>1</v>
      </c>
      <c r="H8" s="18" t="s">
        <v>11</v>
      </c>
      <c r="I8" s="21">
        <v>0</v>
      </c>
      <c r="J8" s="21">
        <f t="shared" ref="J8:J14" si="1">I8*G8</f>
        <v>0</v>
      </c>
      <c r="K8" s="21">
        <v>0</v>
      </c>
      <c r="L8" s="21">
        <f t="shared" ref="L8:L14" si="2">K8*G8</f>
        <v>0</v>
      </c>
      <c r="M8" s="21">
        <f t="shared" ref="M8:M14" si="3">+K8+I8</f>
        <v>0</v>
      </c>
      <c r="N8" s="22">
        <f t="shared" ref="N8:N14" si="4">M8*G8</f>
        <v>0</v>
      </c>
      <c r="O8" s="23"/>
    </row>
    <row r="9" spans="1:15" s="1" customFormat="1">
      <c r="A9" s="24">
        <f>IF(F9&lt;&gt;"",1+MAX($A$7:A8),"")</f>
        <v>2</v>
      </c>
      <c r="B9" s="25"/>
      <c r="C9" s="25"/>
      <c r="D9" s="26" t="s">
        <v>33</v>
      </c>
      <c r="E9" s="27">
        <v>1</v>
      </c>
      <c r="F9" s="28">
        <v>0</v>
      </c>
      <c r="G9" s="29">
        <f t="shared" si="0"/>
        <v>1</v>
      </c>
      <c r="H9" s="27" t="s">
        <v>11</v>
      </c>
      <c r="I9" s="21">
        <v>0</v>
      </c>
      <c r="J9" s="21">
        <f t="shared" si="1"/>
        <v>0</v>
      </c>
      <c r="K9" s="21">
        <v>0</v>
      </c>
      <c r="L9" s="21">
        <f t="shared" si="2"/>
        <v>0</v>
      </c>
      <c r="M9" s="21">
        <f t="shared" si="3"/>
        <v>0</v>
      </c>
      <c r="N9" s="22">
        <f t="shared" si="4"/>
        <v>0</v>
      </c>
      <c r="O9" s="23"/>
    </row>
    <row r="10" spans="1:15" s="1" customFormat="1">
      <c r="A10" s="24">
        <f>IF(F10&lt;&gt;"",1+MAX($A$7:A9),"")</f>
        <v>3</v>
      </c>
      <c r="B10" s="25"/>
      <c r="C10" s="25"/>
      <c r="D10" s="26" t="s">
        <v>34</v>
      </c>
      <c r="E10" s="27">
        <v>1</v>
      </c>
      <c r="F10" s="28">
        <v>0</v>
      </c>
      <c r="G10" s="29">
        <f t="shared" si="0"/>
        <v>1</v>
      </c>
      <c r="H10" s="27" t="s">
        <v>11</v>
      </c>
      <c r="I10" s="21">
        <v>0</v>
      </c>
      <c r="J10" s="21">
        <f t="shared" si="1"/>
        <v>0</v>
      </c>
      <c r="K10" s="21">
        <v>0</v>
      </c>
      <c r="L10" s="21">
        <f t="shared" si="2"/>
        <v>0</v>
      </c>
      <c r="M10" s="21">
        <f t="shared" si="3"/>
        <v>0</v>
      </c>
      <c r="N10" s="22">
        <f t="shared" si="4"/>
        <v>0</v>
      </c>
      <c r="O10" s="23"/>
    </row>
    <row r="11" spans="1:15" s="1" customFormat="1">
      <c r="A11" s="24">
        <f>IF(F11&lt;&gt;"",1+MAX($A$7:A10),"")</f>
        <v>4</v>
      </c>
      <c r="B11" s="25"/>
      <c r="C11" s="25"/>
      <c r="D11" s="26" t="s">
        <v>35</v>
      </c>
      <c r="E11" s="27">
        <v>1</v>
      </c>
      <c r="F11" s="28">
        <v>0</v>
      </c>
      <c r="G11" s="29">
        <f t="shared" si="0"/>
        <v>1</v>
      </c>
      <c r="H11" s="27" t="s">
        <v>11</v>
      </c>
      <c r="I11" s="21">
        <v>0</v>
      </c>
      <c r="J11" s="21">
        <f t="shared" si="1"/>
        <v>0</v>
      </c>
      <c r="K11" s="21">
        <v>0</v>
      </c>
      <c r="L11" s="21">
        <f t="shared" si="2"/>
        <v>0</v>
      </c>
      <c r="M11" s="21">
        <f t="shared" si="3"/>
        <v>0</v>
      </c>
      <c r="N11" s="22">
        <f t="shared" si="4"/>
        <v>0</v>
      </c>
      <c r="O11" s="23"/>
    </row>
    <row r="12" spans="1:15" s="1" customFormat="1">
      <c r="A12" s="24">
        <f>IF(F12&lt;&gt;"",1+MAX($A$7:A11),"")</f>
        <v>5</v>
      </c>
      <c r="B12" s="25"/>
      <c r="C12" s="25"/>
      <c r="D12" s="26" t="s">
        <v>36</v>
      </c>
      <c r="E12" s="27">
        <v>1</v>
      </c>
      <c r="F12" s="28">
        <v>0</v>
      </c>
      <c r="G12" s="29">
        <f t="shared" si="0"/>
        <v>1</v>
      </c>
      <c r="H12" s="27" t="s">
        <v>11</v>
      </c>
      <c r="I12" s="21">
        <v>0</v>
      </c>
      <c r="J12" s="21">
        <f t="shared" si="1"/>
        <v>0</v>
      </c>
      <c r="K12" s="21">
        <v>0</v>
      </c>
      <c r="L12" s="21">
        <f t="shared" si="2"/>
        <v>0</v>
      </c>
      <c r="M12" s="21">
        <f t="shared" si="3"/>
        <v>0</v>
      </c>
      <c r="N12" s="22">
        <f t="shared" si="4"/>
        <v>0</v>
      </c>
      <c r="O12" s="23"/>
    </row>
    <row r="13" spans="1:15" s="1" customFormat="1">
      <c r="A13" s="24">
        <f>IF(F13&lt;&gt;"",1+MAX($A$7:A12),"")</f>
        <v>6</v>
      </c>
      <c r="B13" s="25"/>
      <c r="C13" s="25"/>
      <c r="D13" s="26" t="s">
        <v>37</v>
      </c>
      <c r="E13" s="27">
        <v>1</v>
      </c>
      <c r="F13" s="28">
        <v>0</v>
      </c>
      <c r="G13" s="29">
        <f t="shared" si="0"/>
        <v>1</v>
      </c>
      <c r="H13" s="27" t="s">
        <v>11</v>
      </c>
      <c r="I13" s="21">
        <v>0</v>
      </c>
      <c r="J13" s="21">
        <f t="shared" si="1"/>
        <v>0</v>
      </c>
      <c r="K13" s="21">
        <v>0</v>
      </c>
      <c r="L13" s="21">
        <f t="shared" si="2"/>
        <v>0</v>
      </c>
      <c r="M13" s="21">
        <f t="shared" si="3"/>
        <v>0</v>
      </c>
      <c r="N13" s="22">
        <f t="shared" si="4"/>
        <v>0</v>
      </c>
      <c r="O13" s="23"/>
    </row>
    <row r="14" spans="1:15" s="1" customFormat="1" ht="16.2" thickBot="1">
      <c r="A14" s="24">
        <f>IF(F14&lt;&gt;"",1+MAX($A$7:A13),"")</f>
        <v>7</v>
      </c>
      <c r="B14" s="25"/>
      <c r="C14" s="25"/>
      <c r="D14" s="30" t="s">
        <v>38</v>
      </c>
      <c r="E14" s="31">
        <v>1</v>
      </c>
      <c r="F14" s="32">
        <v>0</v>
      </c>
      <c r="G14" s="33">
        <f t="shared" si="0"/>
        <v>1</v>
      </c>
      <c r="H14" s="31" t="s">
        <v>11</v>
      </c>
      <c r="I14" s="21">
        <v>0</v>
      </c>
      <c r="J14" s="21">
        <f t="shared" si="1"/>
        <v>0</v>
      </c>
      <c r="K14" s="21">
        <v>0</v>
      </c>
      <c r="L14" s="21">
        <f t="shared" si="2"/>
        <v>0</v>
      </c>
      <c r="M14" s="21">
        <f t="shared" si="3"/>
        <v>0</v>
      </c>
      <c r="N14" s="22">
        <f t="shared" si="4"/>
        <v>0</v>
      </c>
      <c r="O14" s="23"/>
    </row>
    <row r="15" spans="1:15" s="8" customFormat="1" ht="16.2" thickBot="1">
      <c r="A15" s="34" t="str">
        <f>IF(F15&lt;&gt;"",1+MAX($A$7:A14),"")</f>
        <v/>
      </c>
      <c r="B15" s="35"/>
      <c r="C15" s="36"/>
      <c r="D15" s="37" t="s">
        <v>39</v>
      </c>
      <c r="E15" s="118"/>
      <c r="F15" s="38"/>
      <c r="G15" s="38"/>
      <c r="H15" s="38"/>
      <c r="I15" s="39"/>
      <c r="J15" s="39"/>
      <c r="K15" s="39"/>
      <c r="L15" s="39"/>
      <c r="M15" s="39"/>
      <c r="N15" s="40">
        <f>SUM(N8:N14)</f>
        <v>0</v>
      </c>
      <c r="O15" s="41"/>
    </row>
    <row r="16" spans="1:15" s="8" customFormat="1">
      <c r="A16" s="34" t="str">
        <f>IF(F16&lt;&gt;"",1+MAX($A$7:A15),"")</f>
        <v/>
      </c>
      <c r="B16" s="35"/>
      <c r="C16" s="35"/>
      <c r="D16" s="110"/>
      <c r="E16" s="119"/>
      <c r="F16" s="110"/>
      <c r="G16" s="110"/>
      <c r="H16" s="110"/>
      <c r="I16" s="42"/>
      <c r="J16" s="42"/>
      <c r="K16" s="42"/>
      <c r="L16" s="42"/>
      <c r="M16" s="42"/>
      <c r="N16" s="43"/>
      <c r="O16" s="41"/>
    </row>
    <row r="17" spans="1:32">
      <c r="A17" s="82" t="str">
        <f>IF(F17&lt;&gt;"",1+MAX($A$7:A16),"")</f>
        <v/>
      </c>
      <c r="B17" s="11"/>
      <c r="C17" s="11">
        <v>3</v>
      </c>
      <c r="D17" s="83" t="s">
        <v>78</v>
      </c>
      <c r="E17" s="11"/>
      <c r="F17" s="11"/>
      <c r="G17" s="11"/>
      <c r="H17" s="11"/>
      <c r="I17" s="11" t="s">
        <v>21</v>
      </c>
      <c r="J17" s="11"/>
      <c r="K17" s="10"/>
      <c r="L17" s="10"/>
      <c r="M17" s="11"/>
      <c r="N17" s="84"/>
      <c r="P17" s="85"/>
    </row>
    <row r="18" spans="1:32">
      <c r="A18" s="71" t="str">
        <f>IF(F18&lt;&gt;"",1+MAX($A$7:A17),"")</f>
        <v/>
      </c>
      <c r="B18" s="166"/>
      <c r="C18" s="70"/>
      <c r="D18" s="100" t="s">
        <v>79</v>
      </c>
      <c r="E18" s="156"/>
      <c r="F18" s="156"/>
      <c r="G18" s="156"/>
      <c r="H18" s="156"/>
      <c r="I18" s="21"/>
      <c r="J18" s="21"/>
      <c r="K18" s="21"/>
      <c r="L18" s="21"/>
      <c r="M18" s="21"/>
      <c r="N18" s="98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</row>
    <row r="19" spans="1:32">
      <c r="A19" s="71">
        <f>IF(F19&lt;&gt;"",1+MAX($A$7:A18),"")</f>
        <v>8</v>
      </c>
      <c r="B19" s="169" t="s">
        <v>90</v>
      </c>
      <c r="C19" s="70"/>
      <c r="D19" s="64" t="s">
        <v>80</v>
      </c>
      <c r="E19" s="157">
        <f>1.5*0.82*55/27</f>
        <v>2.505555555555556</v>
      </c>
      <c r="F19" s="32">
        <v>0.1</v>
      </c>
      <c r="G19" s="33">
        <f t="shared" ref="G19:G22" si="5">(F19*E19)+E19</f>
        <v>2.7561111111111116</v>
      </c>
      <c r="H19" s="65" t="s">
        <v>81</v>
      </c>
      <c r="I19" s="21">
        <v>0</v>
      </c>
      <c r="J19" s="21">
        <f t="shared" ref="J19:J22" si="6">I19*G19</f>
        <v>0</v>
      </c>
      <c r="K19" s="21">
        <v>0</v>
      </c>
      <c r="L19" s="21">
        <f t="shared" ref="L19:L22" si="7">K19*G19</f>
        <v>0</v>
      </c>
      <c r="M19" s="21">
        <f t="shared" ref="M19:M22" si="8">+K19+I19</f>
        <v>0</v>
      </c>
      <c r="N19" s="22">
        <f t="shared" ref="N19:N22" si="9">M19*G19</f>
        <v>0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</row>
    <row r="20" spans="1:32" ht="31.2">
      <c r="A20" s="71">
        <f>IF(F20&lt;&gt;"",1+MAX($A$7:A19),"")</f>
        <v>9</v>
      </c>
      <c r="B20" s="169"/>
      <c r="C20" s="70"/>
      <c r="D20" s="67" t="s">
        <v>104</v>
      </c>
      <c r="E20" s="50">
        <f>2*55</f>
        <v>110</v>
      </c>
      <c r="F20" s="32">
        <v>0.05</v>
      </c>
      <c r="G20" s="33">
        <f t="shared" si="5"/>
        <v>115.5</v>
      </c>
      <c r="H20" s="65" t="s">
        <v>85</v>
      </c>
      <c r="I20" s="21">
        <v>0</v>
      </c>
      <c r="J20" s="21">
        <f t="shared" si="6"/>
        <v>0</v>
      </c>
      <c r="K20" s="21">
        <v>0</v>
      </c>
      <c r="L20" s="21">
        <f t="shared" si="7"/>
        <v>0</v>
      </c>
      <c r="M20" s="21">
        <f t="shared" si="8"/>
        <v>0</v>
      </c>
      <c r="N20" s="22">
        <f t="shared" si="9"/>
        <v>0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</row>
    <row r="21" spans="1:32">
      <c r="A21" s="71">
        <f>IF(F21&lt;&gt;"",1+MAX($A$7:A20),"")</f>
        <v>10</v>
      </c>
      <c r="B21" s="169"/>
      <c r="C21" s="70"/>
      <c r="D21" s="67" t="s">
        <v>83</v>
      </c>
      <c r="E21" s="50">
        <f>0.82*2*55</f>
        <v>90.199999999999989</v>
      </c>
      <c r="F21" s="32">
        <v>0.1</v>
      </c>
      <c r="G21" s="33">
        <f t="shared" si="5"/>
        <v>99.219999999999985</v>
      </c>
      <c r="H21" s="65" t="s">
        <v>18</v>
      </c>
      <c r="I21" s="21">
        <v>0</v>
      </c>
      <c r="J21" s="21">
        <f t="shared" si="6"/>
        <v>0</v>
      </c>
      <c r="K21" s="21">
        <v>0</v>
      </c>
      <c r="L21" s="21">
        <f t="shared" si="7"/>
        <v>0</v>
      </c>
      <c r="M21" s="21">
        <f t="shared" si="8"/>
        <v>0</v>
      </c>
      <c r="N21" s="22">
        <f t="shared" si="9"/>
        <v>0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</row>
    <row r="22" spans="1:32">
      <c r="A22" s="71">
        <f>IF(F22&lt;&gt;"",1+MAX($A$7:A21),"")</f>
        <v>11</v>
      </c>
      <c r="B22" s="169"/>
      <c r="C22" s="70"/>
      <c r="D22" s="67" t="s">
        <v>84</v>
      </c>
      <c r="E22" s="50">
        <v>55</v>
      </c>
      <c r="F22" s="32">
        <v>0.05</v>
      </c>
      <c r="G22" s="33">
        <f t="shared" si="5"/>
        <v>57.75</v>
      </c>
      <c r="H22" s="65" t="s">
        <v>85</v>
      </c>
      <c r="I22" s="21">
        <v>0</v>
      </c>
      <c r="J22" s="21">
        <f t="shared" si="6"/>
        <v>0</v>
      </c>
      <c r="K22" s="21">
        <v>0</v>
      </c>
      <c r="L22" s="21">
        <f t="shared" si="7"/>
        <v>0</v>
      </c>
      <c r="M22" s="21">
        <f t="shared" si="8"/>
        <v>0</v>
      </c>
      <c r="N22" s="22">
        <f t="shared" si="9"/>
        <v>0</v>
      </c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</row>
    <row r="23" spans="1:32">
      <c r="A23" s="71" t="str">
        <f>IF(F23&lt;&gt;"",1+MAX($A$7:A22),"")</f>
        <v/>
      </c>
      <c r="B23" s="169"/>
      <c r="C23" s="70"/>
      <c r="D23" s="67"/>
      <c r="E23" s="158"/>
      <c r="F23" s="158"/>
      <c r="G23" s="158"/>
      <c r="H23" s="156"/>
      <c r="I23" s="21"/>
      <c r="J23" s="21"/>
      <c r="K23" s="21"/>
      <c r="L23" s="21"/>
      <c r="M23" s="21"/>
      <c r="N23" s="98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</row>
    <row r="24" spans="1:32">
      <c r="A24" s="71">
        <f>IF(F24&lt;&gt;"",1+MAX($A$7:A23),"")</f>
        <v>12</v>
      </c>
      <c r="B24" s="169"/>
      <c r="C24" s="70"/>
      <c r="D24" s="67" t="s">
        <v>86</v>
      </c>
      <c r="E24" s="159">
        <f>3*3*0.82/27</f>
        <v>0.27333333333333332</v>
      </c>
      <c r="F24" s="32">
        <v>0.1</v>
      </c>
      <c r="G24" s="33">
        <f t="shared" ref="G24:G26" si="10">(F24*E24)+E24</f>
        <v>0.30066666666666664</v>
      </c>
      <c r="H24" s="156" t="s">
        <v>81</v>
      </c>
      <c r="I24" s="21">
        <v>0</v>
      </c>
      <c r="J24" s="21">
        <f t="shared" ref="J24:J26" si="11">I24*G24</f>
        <v>0</v>
      </c>
      <c r="K24" s="21">
        <v>0</v>
      </c>
      <c r="L24" s="21">
        <f t="shared" ref="L24:L26" si="12">K24*G24</f>
        <v>0</v>
      </c>
      <c r="M24" s="21">
        <f t="shared" ref="M24:M26" si="13">+K24+I24</f>
        <v>0</v>
      </c>
      <c r="N24" s="22">
        <f t="shared" ref="N24:N26" si="14">M24*G24</f>
        <v>0</v>
      </c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</row>
    <row r="25" spans="1:32" ht="31.2">
      <c r="A25" s="71">
        <f>IF(F25&lt;&gt;"",1+MAX($A$7:A24),"")</f>
        <v>13</v>
      </c>
      <c r="B25" s="169"/>
      <c r="C25" s="70"/>
      <c r="D25" s="67" t="s">
        <v>105</v>
      </c>
      <c r="E25" s="50">
        <f>3*3*2</f>
        <v>18</v>
      </c>
      <c r="F25" s="32">
        <v>0.05</v>
      </c>
      <c r="G25" s="33">
        <f t="shared" si="10"/>
        <v>18.899999999999999</v>
      </c>
      <c r="H25" s="65" t="s">
        <v>85</v>
      </c>
      <c r="I25" s="21">
        <v>0</v>
      </c>
      <c r="J25" s="21">
        <f t="shared" si="11"/>
        <v>0</v>
      </c>
      <c r="K25" s="21">
        <v>0</v>
      </c>
      <c r="L25" s="21">
        <f t="shared" si="12"/>
        <v>0</v>
      </c>
      <c r="M25" s="21">
        <f t="shared" si="13"/>
        <v>0</v>
      </c>
      <c r="N25" s="22">
        <f t="shared" si="14"/>
        <v>0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</row>
    <row r="26" spans="1:32">
      <c r="A26" s="71">
        <f>IF(F26&lt;&gt;"",1+MAX($A$7:A25),"")</f>
        <v>14</v>
      </c>
      <c r="B26" s="169"/>
      <c r="C26" s="70"/>
      <c r="D26" s="67" t="s">
        <v>83</v>
      </c>
      <c r="E26" s="50">
        <f>0.82*12</f>
        <v>9.84</v>
      </c>
      <c r="F26" s="32">
        <v>0.1</v>
      </c>
      <c r="G26" s="33">
        <f t="shared" si="10"/>
        <v>10.824</v>
      </c>
      <c r="H26" s="65" t="s">
        <v>18</v>
      </c>
      <c r="I26" s="21">
        <v>0</v>
      </c>
      <c r="J26" s="21">
        <f t="shared" si="11"/>
        <v>0</v>
      </c>
      <c r="K26" s="21">
        <v>0</v>
      </c>
      <c r="L26" s="21">
        <f t="shared" si="12"/>
        <v>0</v>
      </c>
      <c r="M26" s="21">
        <f t="shared" si="13"/>
        <v>0</v>
      </c>
      <c r="N26" s="22">
        <f t="shared" si="14"/>
        <v>0</v>
      </c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</row>
    <row r="27" spans="1:32">
      <c r="A27" s="71" t="str">
        <f>IF(F27&lt;&gt;"",1+MAX($A$7:A26),"")</f>
        <v/>
      </c>
      <c r="B27" s="169"/>
      <c r="C27" s="70"/>
      <c r="D27" s="67"/>
      <c r="E27" s="158"/>
      <c r="F27" s="158"/>
      <c r="G27" s="158"/>
      <c r="H27" s="156"/>
      <c r="I27" s="21"/>
      <c r="J27" s="21"/>
      <c r="K27" s="21"/>
      <c r="L27" s="21"/>
      <c r="M27" s="21"/>
      <c r="N27" s="98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</row>
    <row r="28" spans="1:32">
      <c r="A28" s="71">
        <f>IF(F28&lt;&gt;"",1+MAX($A$7:A27),"")</f>
        <v>15</v>
      </c>
      <c r="B28" s="169"/>
      <c r="C28" s="70"/>
      <c r="D28" s="67" t="s">
        <v>87</v>
      </c>
      <c r="E28" s="159">
        <f>2*4*6*1/27</f>
        <v>1.7777777777777777</v>
      </c>
      <c r="F28" s="32">
        <v>0.1</v>
      </c>
      <c r="G28" s="33">
        <f t="shared" ref="G28:G30" si="15">(F28*E28)+E28</f>
        <v>1.9555555555555555</v>
      </c>
      <c r="H28" s="156" t="s">
        <v>81</v>
      </c>
      <c r="I28" s="21">
        <v>0</v>
      </c>
      <c r="J28" s="21">
        <f t="shared" ref="J28:J30" si="16">I28*G28</f>
        <v>0</v>
      </c>
      <c r="K28" s="21">
        <v>0</v>
      </c>
      <c r="L28" s="21">
        <f t="shared" ref="L28:L30" si="17">K28*G28</f>
        <v>0</v>
      </c>
      <c r="M28" s="21">
        <f t="shared" ref="M28:M30" si="18">+K28+I28</f>
        <v>0</v>
      </c>
      <c r="N28" s="22">
        <f t="shared" ref="N28:N30" si="19">M28*G28</f>
        <v>0</v>
      </c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</row>
    <row r="29" spans="1:32" ht="31.2">
      <c r="A29" s="71">
        <f>IF(F29&lt;&gt;"",1+MAX($A$7:A28),"")</f>
        <v>16</v>
      </c>
      <c r="B29" s="169"/>
      <c r="C29" s="70"/>
      <c r="D29" s="67" t="s">
        <v>105</v>
      </c>
      <c r="E29" s="50">
        <f>(6*4*2) + (4*4*2)</f>
        <v>80</v>
      </c>
      <c r="F29" s="32">
        <v>0.05</v>
      </c>
      <c r="G29" s="33">
        <f t="shared" si="15"/>
        <v>84</v>
      </c>
      <c r="H29" s="65" t="s">
        <v>85</v>
      </c>
      <c r="I29" s="21">
        <v>0</v>
      </c>
      <c r="J29" s="21">
        <f t="shared" si="16"/>
        <v>0</v>
      </c>
      <c r="K29" s="21">
        <v>0</v>
      </c>
      <c r="L29" s="21">
        <f t="shared" si="17"/>
        <v>0</v>
      </c>
      <c r="M29" s="21">
        <f t="shared" si="18"/>
        <v>0</v>
      </c>
      <c r="N29" s="22">
        <f t="shared" si="19"/>
        <v>0</v>
      </c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1:32">
      <c r="A30" s="71">
        <f>IF(F30&lt;&gt;"",1+MAX($A$7:A29),"")</f>
        <v>17</v>
      </c>
      <c r="B30" s="169"/>
      <c r="C30" s="70"/>
      <c r="D30" s="67" t="s">
        <v>83</v>
      </c>
      <c r="E30" s="50">
        <f>1*20</f>
        <v>20</v>
      </c>
      <c r="F30" s="32">
        <v>0.1</v>
      </c>
      <c r="G30" s="33">
        <f t="shared" si="15"/>
        <v>22</v>
      </c>
      <c r="H30" s="65" t="s">
        <v>18</v>
      </c>
      <c r="I30" s="21">
        <v>0</v>
      </c>
      <c r="J30" s="21">
        <f t="shared" si="16"/>
        <v>0</v>
      </c>
      <c r="K30" s="21">
        <v>0</v>
      </c>
      <c r="L30" s="21">
        <f t="shared" si="17"/>
        <v>0</v>
      </c>
      <c r="M30" s="21">
        <f t="shared" si="18"/>
        <v>0</v>
      </c>
      <c r="N30" s="22">
        <f t="shared" si="19"/>
        <v>0</v>
      </c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1:32">
      <c r="A31" s="71" t="str">
        <f>IF(F31&lt;&gt;"",1+MAX($A$7:A30),"")</f>
        <v/>
      </c>
      <c r="B31" s="169"/>
      <c r="C31" s="70"/>
      <c r="D31" s="67"/>
      <c r="E31" s="158"/>
      <c r="F31" s="158"/>
      <c r="G31" s="158"/>
      <c r="H31" s="156"/>
      <c r="I31" s="21"/>
      <c r="J31" s="21"/>
      <c r="K31" s="21"/>
      <c r="L31" s="21"/>
      <c r="M31" s="21"/>
      <c r="N31" s="98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</row>
    <row r="32" spans="1:32">
      <c r="A32" s="71" t="str">
        <f>IF(F32&lt;&gt;"",1+MAX($A$7:A26),"")</f>
        <v/>
      </c>
      <c r="B32" s="169"/>
      <c r="C32" s="70"/>
      <c r="D32" s="100" t="s">
        <v>88</v>
      </c>
      <c r="E32" s="158"/>
      <c r="F32" s="158"/>
      <c r="G32" s="158"/>
      <c r="H32" s="156"/>
      <c r="I32" s="21"/>
      <c r="J32" s="21"/>
      <c r="K32" s="21"/>
      <c r="L32" s="21"/>
      <c r="M32" s="21"/>
      <c r="N32" s="98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</row>
    <row r="33" spans="1:32">
      <c r="A33" s="71">
        <f>IF(F33&lt;&gt;"",1+MAX($A$7:A32),"")</f>
        <v>18</v>
      </c>
      <c r="B33" s="169"/>
      <c r="C33" s="70"/>
      <c r="D33" s="67" t="s">
        <v>89</v>
      </c>
      <c r="E33" s="159">
        <f>0.67*2.67*54/27</f>
        <v>3.5778000000000003</v>
      </c>
      <c r="F33" s="32">
        <v>0.1</v>
      </c>
      <c r="G33" s="33">
        <f t="shared" ref="G33:G35" si="20">(F33*E33)+E33</f>
        <v>3.9355800000000003</v>
      </c>
      <c r="H33" s="156" t="s">
        <v>81</v>
      </c>
      <c r="I33" s="21">
        <v>0</v>
      </c>
      <c r="J33" s="21">
        <f t="shared" ref="J33:J35" si="21">I33*G33</f>
        <v>0</v>
      </c>
      <c r="K33" s="21">
        <v>0</v>
      </c>
      <c r="L33" s="21">
        <f t="shared" ref="L33:L35" si="22">K33*G33</f>
        <v>0</v>
      </c>
      <c r="M33" s="21">
        <f t="shared" ref="M33:M35" si="23">+K33+I33</f>
        <v>0</v>
      </c>
      <c r="N33" s="22">
        <f t="shared" ref="N33:N35" si="24">M33*G33</f>
        <v>0</v>
      </c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</row>
    <row r="34" spans="1:32" ht="46.8">
      <c r="A34" s="71">
        <f>IF(F34&lt;&gt;"",1+MAX($A$7:A33),"")</f>
        <v>19</v>
      </c>
      <c r="B34" s="169"/>
      <c r="C34" s="70"/>
      <c r="D34" s="67" t="s">
        <v>106</v>
      </c>
      <c r="E34" s="50">
        <f>3*1.043*54 + 4*1.043*54/1.58</f>
        <v>311.55334177215184</v>
      </c>
      <c r="F34" s="32">
        <v>0.05</v>
      </c>
      <c r="G34" s="33">
        <f t="shared" si="20"/>
        <v>327.13100886075944</v>
      </c>
      <c r="H34" s="65" t="s">
        <v>82</v>
      </c>
      <c r="I34" s="21">
        <v>0</v>
      </c>
      <c r="J34" s="21">
        <f t="shared" si="21"/>
        <v>0</v>
      </c>
      <c r="K34" s="21">
        <v>0</v>
      </c>
      <c r="L34" s="21">
        <f t="shared" si="22"/>
        <v>0</v>
      </c>
      <c r="M34" s="21">
        <f t="shared" si="23"/>
        <v>0</v>
      </c>
      <c r="N34" s="22">
        <f t="shared" si="24"/>
        <v>0</v>
      </c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</row>
    <row r="35" spans="1:32">
      <c r="A35" s="71">
        <f>IF(F35&lt;&gt;"",1+MAX($A$7:A34),"")</f>
        <v>20</v>
      </c>
      <c r="B35" s="169"/>
      <c r="C35" s="70"/>
      <c r="D35" s="67" t="s">
        <v>83</v>
      </c>
      <c r="E35" s="50">
        <f>2.67*2*54</f>
        <v>288.36</v>
      </c>
      <c r="F35" s="32">
        <v>0.1</v>
      </c>
      <c r="G35" s="33">
        <f t="shared" si="20"/>
        <v>317.19600000000003</v>
      </c>
      <c r="H35" s="65" t="s">
        <v>18</v>
      </c>
      <c r="I35" s="21">
        <v>0</v>
      </c>
      <c r="J35" s="21">
        <f t="shared" si="21"/>
        <v>0</v>
      </c>
      <c r="K35" s="21">
        <v>0</v>
      </c>
      <c r="L35" s="21">
        <f t="shared" si="22"/>
        <v>0</v>
      </c>
      <c r="M35" s="21">
        <f t="shared" si="23"/>
        <v>0</v>
      </c>
      <c r="N35" s="22">
        <f t="shared" si="24"/>
        <v>0</v>
      </c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2">
      <c r="A36" s="71" t="str">
        <f>IF(F36&lt;&gt;"",1+MAX($A$7:A35),"")</f>
        <v/>
      </c>
      <c r="B36" s="169"/>
      <c r="C36" s="70"/>
      <c r="D36" s="155"/>
      <c r="E36" s="87"/>
      <c r="F36" s="60"/>
      <c r="G36" s="61"/>
      <c r="H36" s="65"/>
      <c r="I36" s="21"/>
      <c r="J36" s="21"/>
      <c r="K36" s="21"/>
      <c r="L36" s="21"/>
      <c r="M36" s="21"/>
      <c r="N36" s="98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</row>
    <row r="37" spans="1:32">
      <c r="A37" s="71" t="str">
        <f>IF(F37&lt;&gt;"",1+MAX($A$7:A36),"")</f>
        <v/>
      </c>
      <c r="B37" s="169"/>
      <c r="C37" s="70"/>
      <c r="D37" s="100" t="s">
        <v>94</v>
      </c>
      <c r="E37" s="158"/>
      <c r="F37" s="158"/>
      <c r="G37" s="158"/>
      <c r="H37" s="156"/>
      <c r="I37" s="21"/>
      <c r="J37" s="21"/>
      <c r="K37" s="21"/>
      <c r="L37" s="21"/>
      <c r="M37" s="21"/>
      <c r="N37" s="98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</row>
    <row r="38" spans="1:32">
      <c r="A38" s="71">
        <f>IF(F38&lt;&gt;"",1+MAX($A$7:A37),"")</f>
        <v>21</v>
      </c>
      <c r="B38" s="169"/>
      <c r="C38" s="70"/>
      <c r="D38" s="67" t="s">
        <v>95</v>
      </c>
      <c r="E38" s="159">
        <f>(3*0.82*55 + 3*3*0.82 + 6*4*1*2 + 54*2*2)/27</f>
        <v>15.062222222222223</v>
      </c>
      <c r="F38" s="32">
        <v>0</v>
      </c>
      <c r="G38" s="33">
        <f t="shared" ref="G38" si="25">(F38*E38)+E38</f>
        <v>15.062222222222223</v>
      </c>
      <c r="H38" s="156" t="s">
        <v>81</v>
      </c>
      <c r="I38" s="21">
        <v>0</v>
      </c>
      <c r="J38" s="21">
        <f t="shared" ref="J38:J39" si="26">I38*G38</f>
        <v>0</v>
      </c>
      <c r="K38" s="21">
        <v>0</v>
      </c>
      <c r="L38" s="21">
        <f t="shared" ref="L38:L39" si="27">K38*G38</f>
        <v>0</v>
      </c>
      <c r="M38" s="21">
        <f t="shared" ref="M38:M39" si="28">+K38+I38</f>
        <v>0</v>
      </c>
      <c r="N38" s="22">
        <f t="shared" ref="N38:N39" si="29">M38*G38</f>
        <v>0</v>
      </c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</row>
    <row r="39" spans="1:32">
      <c r="A39" s="71">
        <f>IF(F39&lt;&gt;"",1+MAX($A$7:A38),"")</f>
        <v>22</v>
      </c>
      <c r="B39" s="169"/>
      <c r="C39" s="70"/>
      <c r="D39" s="67" t="s">
        <v>96</v>
      </c>
      <c r="E39" s="167">
        <f>E38-E19-E24-E28-E33</f>
        <v>6.9277555555555566</v>
      </c>
      <c r="F39" s="32">
        <v>0</v>
      </c>
      <c r="G39" s="33">
        <f t="shared" ref="G39" si="30">(F39*E39)+E39</f>
        <v>6.9277555555555566</v>
      </c>
      <c r="H39" s="156" t="s">
        <v>81</v>
      </c>
      <c r="I39" s="21">
        <v>0</v>
      </c>
      <c r="J39" s="21">
        <f t="shared" si="26"/>
        <v>0</v>
      </c>
      <c r="K39" s="21">
        <v>0</v>
      </c>
      <c r="L39" s="21">
        <f t="shared" si="27"/>
        <v>0</v>
      </c>
      <c r="M39" s="21">
        <f t="shared" si="28"/>
        <v>0</v>
      </c>
      <c r="N39" s="22">
        <f t="shared" si="29"/>
        <v>0</v>
      </c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</row>
    <row r="40" spans="1:32" ht="16.2" thickBot="1">
      <c r="A40" s="71" t="str">
        <f>IF(F40&lt;&gt;"",1+MAX($A$7:A39),"")</f>
        <v/>
      </c>
      <c r="B40" s="166"/>
      <c r="C40" s="70"/>
      <c r="D40" s="155"/>
      <c r="E40" s="87"/>
      <c r="F40" s="60"/>
      <c r="G40" s="61"/>
      <c r="H40" s="65"/>
      <c r="I40" s="21"/>
      <c r="J40" s="21"/>
      <c r="K40" s="21"/>
      <c r="L40" s="21"/>
      <c r="M40" s="21"/>
      <c r="N40" s="98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</row>
    <row r="41" spans="1:32" s="8" customFormat="1" ht="16.2" thickBot="1">
      <c r="A41" s="88" t="str">
        <f>IF(F41&lt;&gt;"",1+MAX($A$7:A40),"")</f>
        <v/>
      </c>
      <c r="B41" s="89"/>
      <c r="C41" s="36"/>
      <c r="D41" s="37" t="s">
        <v>39</v>
      </c>
      <c r="E41" s="118"/>
      <c r="F41" s="38"/>
      <c r="G41" s="38"/>
      <c r="H41" s="38"/>
      <c r="I41" s="90"/>
      <c r="J41" s="77"/>
      <c r="K41" s="90"/>
      <c r="L41" s="39"/>
      <c r="M41" s="39"/>
      <c r="N41" s="40">
        <f>SUM(N19:N40)</f>
        <v>0</v>
      </c>
      <c r="O41" s="41"/>
    </row>
    <row r="42" spans="1:32" s="8" customFormat="1">
      <c r="A42" s="88" t="str">
        <f>IF(F42&lt;&gt;"",1+MAX($A$7:A41),"")</f>
        <v/>
      </c>
      <c r="B42" s="89"/>
      <c r="C42" s="36"/>
      <c r="D42" s="160"/>
      <c r="E42" s="161"/>
      <c r="F42" s="162"/>
      <c r="G42" s="162"/>
      <c r="H42" s="162"/>
      <c r="I42" s="163"/>
      <c r="J42" s="164"/>
      <c r="K42" s="163"/>
      <c r="L42" s="165"/>
      <c r="M42" s="165"/>
      <c r="N42" s="165"/>
      <c r="O42" s="41"/>
    </row>
    <row r="43" spans="1:32" s="47" customFormat="1">
      <c r="A43" s="9" t="str">
        <f>IF(F43&lt;&gt;"",1+MAX($A$7:A42),"")</f>
        <v/>
      </c>
      <c r="B43" s="10"/>
      <c r="C43" s="11">
        <v>6</v>
      </c>
      <c r="D43" s="44" t="s">
        <v>12</v>
      </c>
      <c r="E43" s="45"/>
      <c r="F43" s="45"/>
      <c r="G43" s="45"/>
      <c r="H43" s="45"/>
      <c r="I43" s="45"/>
      <c r="J43" s="45"/>
      <c r="K43" s="45"/>
      <c r="L43" s="45"/>
      <c r="M43" s="45"/>
      <c r="N43" s="46"/>
      <c r="P43" s="48"/>
    </row>
    <row r="44" spans="1:32">
      <c r="A44" s="71" t="str">
        <f>IF(F44&lt;&gt;"",1+MAX($A$7:A43),"")</f>
        <v/>
      </c>
      <c r="B44" s="49"/>
      <c r="C44" s="50"/>
      <c r="D44" s="100" t="s">
        <v>14</v>
      </c>
      <c r="E44" s="62"/>
      <c r="F44" s="51"/>
      <c r="G44" s="51"/>
      <c r="H44" s="51"/>
      <c r="I44" s="52"/>
      <c r="J44" s="52"/>
      <c r="K44" s="53"/>
      <c r="L44" s="53"/>
      <c r="M44" s="54"/>
      <c r="N44" s="55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</row>
    <row r="45" spans="1:32">
      <c r="A45" s="71" t="str">
        <f>IF(F45&lt;&gt;"",1+MAX($A$7:A44),"")</f>
        <v/>
      </c>
      <c r="B45" s="168" t="s">
        <v>90</v>
      </c>
      <c r="C45" s="50"/>
      <c r="D45" s="58" t="s">
        <v>56</v>
      </c>
      <c r="E45" s="59"/>
      <c r="F45" s="60"/>
      <c r="G45" s="61"/>
      <c r="H45" s="62"/>
      <c r="I45" s="52"/>
      <c r="J45" s="52"/>
      <c r="K45" s="53"/>
      <c r="L45" s="53"/>
      <c r="M45" s="63"/>
      <c r="N45" s="9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</row>
    <row r="46" spans="1:32">
      <c r="A46" s="71">
        <f>IF(F46&lt;&gt;"",1+MAX($A$7:A45),"")</f>
        <v>23</v>
      </c>
      <c r="B46" s="169"/>
      <c r="C46" s="65"/>
      <c r="D46" s="116" t="s">
        <v>57</v>
      </c>
      <c r="E46" s="87">
        <v>8</v>
      </c>
      <c r="F46" s="60">
        <v>0</v>
      </c>
      <c r="G46" s="61">
        <f t="shared" ref="G46:G48" si="31">E46*(1+F46)</f>
        <v>8</v>
      </c>
      <c r="H46" s="65" t="s">
        <v>15</v>
      </c>
      <c r="I46" s="21">
        <v>0</v>
      </c>
      <c r="J46" s="21">
        <f t="shared" ref="J46:J48" si="32">I46*G46</f>
        <v>0</v>
      </c>
      <c r="K46" s="21">
        <v>0</v>
      </c>
      <c r="L46" s="21">
        <f t="shared" ref="L46:L48" si="33">K46*G46</f>
        <v>0</v>
      </c>
      <c r="M46" s="21">
        <f t="shared" ref="M46:M48" si="34">+K46+I46</f>
        <v>0</v>
      </c>
      <c r="N46" s="66">
        <f t="shared" ref="N46:N48" si="35">M46*G46</f>
        <v>0</v>
      </c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</row>
    <row r="47" spans="1:32">
      <c r="A47" s="71">
        <f>IF(F47&lt;&gt;"",1+MAX($A$7:A46),"")</f>
        <v>24</v>
      </c>
      <c r="B47" s="169"/>
      <c r="C47" s="65"/>
      <c r="D47" s="116" t="s">
        <v>58</v>
      </c>
      <c r="E47" s="87">
        <v>40</v>
      </c>
      <c r="F47" s="60">
        <v>0</v>
      </c>
      <c r="G47" s="61">
        <f t="shared" si="31"/>
        <v>40</v>
      </c>
      <c r="H47" s="65" t="s">
        <v>15</v>
      </c>
      <c r="I47" s="21">
        <v>0</v>
      </c>
      <c r="J47" s="21">
        <f t="shared" si="32"/>
        <v>0</v>
      </c>
      <c r="K47" s="21">
        <v>0</v>
      </c>
      <c r="L47" s="21">
        <f t="shared" si="33"/>
        <v>0</v>
      </c>
      <c r="M47" s="21">
        <f t="shared" si="34"/>
        <v>0</v>
      </c>
      <c r="N47" s="66">
        <f t="shared" si="35"/>
        <v>0</v>
      </c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</row>
    <row r="48" spans="1:32">
      <c r="A48" s="71">
        <f>IF(F48&lt;&gt;"",1+MAX($A$7:A47),"")</f>
        <v>25</v>
      </c>
      <c r="B48" s="169"/>
      <c r="C48" s="65"/>
      <c r="D48" s="116" t="s">
        <v>59</v>
      </c>
      <c r="E48" s="87">
        <v>38</v>
      </c>
      <c r="F48" s="60">
        <v>0</v>
      </c>
      <c r="G48" s="61">
        <f t="shared" si="31"/>
        <v>38</v>
      </c>
      <c r="H48" s="65" t="s">
        <v>15</v>
      </c>
      <c r="I48" s="21">
        <v>0</v>
      </c>
      <c r="J48" s="21">
        <f t="shared" si="32"/>
        <v>0</v>
      </c>
      <c r="K48" s="21">
        <v>0</v>
      </c>
      <c r="L48" s="21">
        <f t="shared" si="33"/>
        <v>0</v>
      </c>
      <c r="M48" s="21">
        <f t="shared" si="34"/>
        <v>0</v>
      </c>
      <c r="N48" s="66">
        <f t="shared" si="35"/>
        <v>0</v>
      </c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</row>
    <row r="49" spans="1:32">
      <c r="A49" s="71" t="str">
        <f>IF(F49&lt;&gt;"",1+MAX($A$7:A48),"")</f>
        <v/>
      </c>
      <c r="B49" s="169"/>
      <c r="C49" s="65"/>
      <c r="D49" s="116"/>
      <c r="E49" s="154"/>
      <c r="F49" s="60"/>
      <c r="G49" s="61"/>
      <c r="H49" s="65"/>
      <c r="I49" s="21"/>
      <c r="J49" s="21"/>
      <c r="K49" s="21"/>
      <c r="L49" s="21"/>
      <c r="M49" s="21"/>
      <c r="N49" s="66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</row>
    <row r="50" spans="1:32">
      <c r="A50" s="71" t="str">
        <f>IF(F50&lt;&gt;"",1+MAX($A$7:A49),"")</f>
        <v/>
      </c>
      <c r="B50" s="169"/>
      <c r="C50" s="50"/>
      <c r="D50" s="58" t="s">
        <v>66</v>
      </c>
      <c r="E50" s="59"/>
      <c r="F50" s="60"/>
      <c r="G50" s="61"/>
      <c r="H50" s="62"/>
      <c r="I50" s="52"/>
      <c r="J50" s="52"/>
      <c r="K50" s="53"/>
      <c r="L50" s="53"/>
      <c r="M50" s="63"/>
      <c r="N50" s="9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</row>
    <row r="51" spans="1:32">
      <c r="A51" s="71">
        <f>IF(F51&lt;&gt;"",1+MAX($A$7:A50),"")</f>
        <v>26</v>
      </c>
      <c r="B51" s="169"/>
      <c r="C51" s="65"/>
      <c r="D51" s="116" t="s">
        <v>60</v>
      </c>
      <c r="E51" s="87">
        <v>12</v>
      </c>
      <c r="F51" s="60">
        <v>0</v>
      </c>
      <c r="G51" s="61">
        <f t="shared" ref="G51:G56" si="36">E51*(1+F51)</f>
        <v>12</v>
      </c>
      <c r="H51" s="65" t="s">
        <v>15</v>
      </c>
      <c r="I51" s="21">
        <v>0</v>
      </c>
      <c r="J51" s="21">
        <f t="shared" ref="J51:J56" si="37">I51*G51</f>
        <v>0</v>
      </c>
      <c r="K51" s="21">
        <v>0</v>
      </c>
      <c r="L51" s="21">
        <f t="shared" ref="L51:L56" si="38">K51*G51</f>
        <v>0</v>
      </c>
      <c r="M51" s="21">
        <f t="shared" ref="M51:M56" si="39">+K51+I51</f>
        <v>0</v>
      </c>
      <c r="N51" s="66">
        <f t="shared" ref="N51:N56" si="40">M51*G51</f>
        <v>0</v>
      </c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</row>
    <row r="52" spans="1:32">
      <c r="A52" s="71">
        <f>IF(F52&lt;&gt;"",1+MAX($A$7:A51),"")</f>
        <v>27</v>
      </c>
      <c r="B52" s="169"/>
      <c r="C52" s="65"/>
      <c r="D52" s="116" t="s">
        <v>61</v>
      </c>
      <c r="E52" s="87">
        <v>3</v>
      </c>
      <c r="F52" s="60">
        <v>0</v>
      </c>
      <c r="G52" s="61">
        <f t="shared" si="36"/>
        <v>3</v>
      </c>
      <c r="H52" s="65" t="s">
        <v>15</v>
      </c>
      <c r="I52" s="21">
        <v>0</v>
      </c>
      <c r="J52" s="21">
        <f t="shared" si="37"/>
        <v>0</v>
      </c>
      <c r="K52" s="21">
        <v>0</v>
      </c>
      <c r="L52" s="21">
        <f t="shared" si="38"/>
        <v>0</v>
      </c>
      <c r="M52" s="21">
        <f t="shared" si="39"/>
        <v>0</v>
      </c>
      <c r="N52" s="66">
        <f t="shared" si="40"/>
        <v>0</v>
      </c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</row>
    <row r="53" spans="1:32">
      <c r="A53" s="71">
        <f>IF(F53&lt;&gt;"",1+MAX($A$7:A52),"")</f>
        <v>28</v>
      </c>
      <c r="B53" s="169"/>
      <c r="C53" s="65"/>
      <c r="D53" s="116" t="s">
        <v>62</v>
      </c>
      <c r="E53" s="87">
        <v>1</v>
      </c>
      <c r="F53" s="60">
        <v>0</v>
      </c>
      <c r="G53" s="61">
        <f t="shared" si="36"/>
        <v>1</v>
      </c>
      <c r="H53" s="65" t="s">
        <v>15</v>
      </c>
      <c r="I53" s="21">
        <v>0</v>
      </c>
      <c r="J53" s="21">
        <f t="shared" si="37"/>
        <v>0</v>
      </c>
      <c r="K53" s="21">
        <v>0</v>
      </c>
      <c r="L53" s="21">
        <f t="shared" si="38"/>
        <v>0</v>
      </c>
      <c r="M53" s="21">
        <f t="shared" si="39"/>
        <v>0</v>
      </c>
      <c r="N53" s="66">
        <f t="shared" si="40"/>
        <v>0</v>
      </c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</row>
    <row r="54" spans="1:32">
      <c r="A54" s="71">
        <f>IF(F54&lt;&gt;"",1+MAX($A$7:A53),"")</f>
        <v>29</v>
      </c>
      <c r="B54" s="169"/>
      <c r="C54" s="65"/>
      <c r="D54" s="116" t="s">
        <v>63</v>
      </c>
      <c r="E54" s="87">
        <v>1</v>
      </c>
      <c r="F54" s="60">
        <v>0</v>
      </c>
      <c r="G54" s="61">
        <f t="shared" si="36"/>
        <v>1</v>
      </c>
      <c r="H54" s="65" t="s">
        <v>15</v>
      </c>
      <c r="I54" s="21">
        <v>0</v>
      </c>
      <c r="J54" s="21">
        <f t="shared" si="37"/>
        <v>0</v>
      </c>
      <c r="K54" s="21">
        <v>0</v>
      </c>
      <c r="L54" s="21">
        <f t="shared" si="38"/>
        <v>0</v>
      </c>
      <c r="M54" s="21">
        <f t="shared" si="39"/>
        <v>0</v>
      </c>
      <c r="N54" s="66">
        <f t="shared" si="40"/>
        <v>0</v>
      </c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>
      <c r="A55" s="71">
        <f>IF(F55&lt;&gt;"",1+MAX($A$7:A54),"")</f>
        <v>30</v>
      </c>
      <c r="B55" s="169"/>
      <c r="C55" s="65"/>
      <c r="D55" s="116" t="s">
        <v>64</v>
      </c>
      <c r="E55" s="87">
        <v>1</v>
      </c>
      <c r="F55" s="60">
        <v>0</v>
      </c>
      <c r="G55" s="61">
        <f t="shared" si="36"/>
        <v>1</v>
      </c>
      <c r="H55" s="65" t="s">
        <v>15</v>
      </c>
      <c r="I55" s="21">
        <v>0</v>
      </c>
      <c r="J55" s="21">
        <f t="shared" si="37"/>
        <v>0</v>
      </c>
      <c r="K55" s="21">
        <v>0</v>
      </c>
      <c r="L55" s="21">
        <f t="shared" si="38"/>
        <v>0</v>
      </c>
      <c r="M55" s="21">
        <f t="shared" si="39"/>
        <v>0</v>
      </c>
      <c r="N55" s="66">
        <f t="shared" si="40"/>
        <v>0</v>
      </c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>
      <c r="A56" s="71">
        <f>IF(F56&lt;&gt;"",1+MAX($A$7:A55),"")</f>
        <v>31</v>
      </c>
      <c r="B56" s="169"/>
      <c r="C56" s="65"/>
      <c r="D56" s="116" t="s">
        <v>65</v>
      </c>
      <c r="E56" s="87">
        <v>1</v>
      </c>
      <c r="F56" s="60">
        <v>0</v>
      </c>
      <c r="G56" s="61">
        <f t="shared" si="36"/>
        <v>1</v>
      </c>
      <c r="H56" s="65" t="s">
        <v>15</v>
      </c>
      <c r="I56" s="21">
        <v>0</v>
      </c>
      <c r="J56" s="21">
        <f t="shared" si="37"/>
        <v>0</v>
      </c>
      <c r="K56" s="21">
        <v>0</v>
      </c>
      <c r="L56" s="21">
        <f t="shared" si="38"/>
        <v>0</v>
      </c>
      <c r="M56" s="21">
        <f t="shared" si="39"/>
        <v>0</v>
      </c>
      <c r="N56" s="66">
        <f t="shared" si="40"/>
        <v>0</v>
      </c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>
      <c r="A57" s="71" t="str">
        <f>IF(F57&lt;&gt;"",1+MAX($A$7:A56),"")</f>
        <v/>
      </c>
      <c r="B57" s="169"/>
      <c r="C57" s="65"/>
      <c r="D57" s="67"/>
      <c r="E57" s="50"/>
      <c r="F57" s="60"/>
      <c r="G57" s="61"/>
      <c r="H57" s="65"/>
      <c r="I57" s="52"/>
      <c r="J57" s="52"/>
      <c r="K57" s="53"/>
      <c r="L57" s="53"/>
      <c r="M57" s="63"/>
      <c r="N57" s="9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</row>
    <row r="58" spans="1:32">
      <c r="A58" s="71" t="str">
        <f>IF(F58&lt;&gt;"",1+MAX($A$7:A57),"")</f>
        <v/>
      </c>
      <c r="B58" s="169"/>
      <c r="C58" s="50"/>
      <c r="D58" s="58" t="s">
        <v>16</v>
      </c>
      <c r="E58" s="59"/>
      <c r="F58" s="60"/>
      <c r="G58" s="61"/>
      <c r="H58" s="62"/>
      <c r="I58" s="52"/>
      <c r="J58" s="52"/>
      <c r="K58" s="53"/>
      <c r="L58" s="53"/>
      <c r="M58" s="63"/>
      <c r="N58" s="9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</row>
    <row r="59" spans="1:32">
      <c r="A59" s="71">
        <f>IF(F59&lt;&gt;"",1+MAX($A$7:A58),"")</f>
        <v>32</v>
      </c>
      <c r="B59" s="169"/>
      <c r="C59" s="65"/>
      <c r="D59" s="115" t="s">
        <v>67</v>
      </c>
      <c r="E59" s="154">
        <v>71</v>
      </c>
      <c r="F59" s="60">
        <v>0</v>
      </c>
      <c r="G59" s="61">
        <f t="shared" ref="G59:G67" si="41">E59*(1+F59)</f>
        <v>71</v>
      </c>
      <c r="H59" s="65" t="s">
        <v>15</v>
      </c>
      <c r="I59" s="21">
        <v>0</v>
      </c>
      <c r="J59" s="21">
        <f t="shared" ref="J59:J67" si="42">I59*G59</f>
        <v>0</v>
      </c>
      <c r="K59" s="21">
        <v>0</v>
      </c>
      <c r="L59" s="21">
        <f t="shared" ref="L59:L67" si="43">K59*G59</f>
        <v>0</v>
      </c>
      <c r="M59" s="21">
        <f t="shared" ref="M59:M67" si="44">+K59+I59</f>
        <v>0</v>
      </c>
      <c r="N59" s="98">
        <f t="shared" ref="N59:N67" si="45">M59*G59</f>
        <v>0</v>
      </c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</row>
    <row r="60" spans="1:32">
      <c r="A60" s="71">
        <f>IF(F60&lt;&gt;"",1+MAX($A$7:A59),"")</f>
        <v>33</v>
      </c>
      <c r="B60" s="169"/>
      <c r="C60" s="65"/>
      <c r="D60" s="115" t="s">
        <v>68</v>
      </c>
      <c r="E60" s="154">
        <v>4</v>
      </c>
      <c r="F60" s="60">
        <v>0</v>
      </c>
      <c r="G60" s="61">
        <f t="shared" si="41"/>
        <v>4</v>
      </c>
      <c r="H60" s="65" t="s">
        <v>15</v>
      </c>
      <c r="I60" s="21">
        <v>0</v>
      </c>
      <c r="J60" s="21">
        <f t="shared" si="42"/>
        <v>0</v>
      </c>
      <c r="K60" s="21">
        <v>0</v>
      </c>
      <c r="L60" s="21">
        <f t="shared" si="43"/>
        <v>0</v>
      </c>
      <c r="M60" s="21">
        <f t="shared" si="44"/>
        <v>0</v>
      </c>
      <c r="N60" s="98">
        <f t="shared" si="45"/>
        <v>0</v>
      </c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</row>
    <row r="61" spans="1:32">
      <c r="A61" s="71">
        <f>IF(F61&lt;&gt;"",1+MAX($A$7:A60),"")</f>
        <v>34</v>
      </c>
      <c r="B61" s="169"/>
      <c r="C61" s="65"/>
      <c r="D61" s="115" t="s">
        <v>69</v>
      </c>
      <c r="E61" s="154">
        <v>13</v>
      </c>
      <c r="F61" s="60">
        <v>0</v>
      </c>
      <c r="G61" s="61">
        <f t="shared" si="41"/>
        <v>13</v>
      </c>
      <c r="H61" s="65" t="s">
        <v>15</v>
      </c>
      <c r="I61" s="21">
        <v>0</v>
      </c>
      <c r="J61" s="21">
        <f t="shared" si="42"/>
        <v>0</v>
      </c>
      <c r="K61" s="21">
        <v>0</v>
      </c>
      <c r="L61" s="21">
        <f t="shared" si="43"/>
        <v>0</v>
      </c>
      <c r="M61" s="21">
        <f t="shared" si="44"/>
        <v>0</v>
      </c>
      <c r="N61" s="98">
        <f t="shared" si="45"/>
        <v>0</v>
      </c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</row>
    <row r="62" spans="1:32">
      <c r="A62" s="71">
        <f>IF(F62&lt;&gt;"",1+MAX($A$7:A61),"")</f>
        <v>35</v>
      </c>
      <c r="B62" s="169"/>
      <c r="C62" s="65"/>
      <c r="D62" s="115" t="s">
        <v>70</v>
      </c>
      <c r="E62" s="154">
        <v>17</v>
      </c>
      <c r="F62" s="60">
        <v>0</v>
      </c>
      <c r="G62" s="61">
        <f t="shared" ref="G62:G64" si="46">E62*(1+F62)</f>
        <v>17</v>
      </c>
      <c r="H62" s="65" t="s">
        <v>15</v>
      </c>
      <c r="I62" s="21">
        <v>0</v>
      </c>
      <c r="J62" s="21">
        <f t="shared" ref="J62:J64" si="47">I62*G62</f>
        <v>0</v>
      </c>
      <c r="K62" s="21">
        <v>0</v>
      </c>
      <c r="L62" s="21">
        <f t="shared" ref="L62:L64" si="48">K62*G62</f>
        <v>0</v>
      </c>
      <c r="M62" s="21">
        <f t="shared" ref="M62:M64" si="49">+K62+I62</f>
        <v>0</v>
      </c>
      <c r="N62" s="98">
        <f t="shared" ref="N62:N64" si="50">M62*G62</f>
        <v>0</v>
      </c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</row>
    <row r="63" spans="1:32">
      <c r="A63" s="71">
        <f>IF(F63&lt;&gt;"",1+MAX($A$7:A62),"")</f>
        <v>36</v>
      </c>
      <c r="B63" s="169"/>
      <c r="C63" s="65"/>
      <c r="D63" s="115" t="s">
        <v>44</v>
      </c>
      <c r="E63" s="154">
        <v>21</v>
      </c>
      <c r="F63" s="60">
        <v>0</v>
      </c>
      <c r="G63" s="61">
        <f t="shared" si="46"/>
        <v>21</v>
      </c>
      <c r="H63" s="65" t="s">
        <v>15</v>
      </c>
      <c r="I63" s="21">
        <v>0</v>
      </c>
      <c r="J63" s="21">
        <f t="shared" si="47"/>
        <v>0</v>
      </c>
      <c r="K63" s="21">
        <v>0</v>
      </c>
      <c r="L63" s="21">
        <f t="shared" si="48"/>
        <v>0</v>
      </c>
      <c r="M63" s="21">
        <f t="shared" si="49"/>
        <v>0</v>
      </c>
      <c r="N63" s="98">
        <f t="shared" si="50"/>
        <v>0</v>
      </c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</row>
    <row r="64" spans="1:32">
      <c r="A64" s="71">
        <f>IF(F64&lt;&gt;"",1+MAX($A$7:A63),"")</f>
        <v>37</v>
      </c>
      <c r="B64" s="169"/>
      <c r="C64" s="65"/>
      <c r="D64" s="117" t="s">
        <v>45</v>
      </c>
      <c r="E64" s="154">
        <v>11</v>
      </c>
      <c r="F64" s="60">
        <v>0</v>
      </c>
      <c r="G64" s="61">
        <f t="shared" si="46"/>
        <v>11</v>
      </c>
      <c r="H64" s="65" t="s">
        <v>15</v>
      </c>
      <c r="I64" s="21">
        <v>0</v>
      </c>
      <c r="J64" s="21">
        <f t="shared" si="47"/>
        <v>0</v>
      </c>
      <c r="K64" s="21">
        <v>0</v>
      </c>
      <c r="L64" s="21">
        <f t="shared" si="48"/>
        <v>0</v>
      </c>
      <c r="M64" s="21">
        <f t="shared" si="49"/>
        <v>0</v>
      </c>
      <c r="N64" s="98">
        <f t="shared" si="50"/>
        <v>0</v>
      </c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</row>
    <row r="65" spans="1:32">
      <c r="A65" s="71">
        <f>IF(F65&lt;&gt;"",1+MAX($A$7:A64),"")</f>
        <v>38</v>
      </c>
      <c r="B65" s="169"/>
      <c r="C65" s="65"/>
      <c r="D65" s="115" t="s">
        <v>46</v>
      </c>
      <c r="E65" s="154">
        <v>8</v>
      </c>
      <c r="F65" s="60">
        <v>0</v>
      </c>
      <c r="G65" s="61">
        <f t="shared" si="41"/>
        <v>8</v>
      </c>
      <c r="H65" s="65" t="s">
        <v>15</v>
      </c>
      <c r="I65" s="21">
        <v>0</v>
      </c>
      <c r="J65" s="21">
        <f t="shared" si="42"/>
        <v>0</v>
      </c>
      <c r="K65" s="21">
        <v>0</v>
      </c>
      <c r="L65" s="21">
        <f t="shared" si="43"/>
        <v>0</v>
      </c>
      <c r="M65" s="21">
        <f t="shared" si="44"/>
        <v>0</v>
      </c>
      <c r="N65" s="98">
        <f t="shared" si="45"/>
        <v>0</v>
      </c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</row>
    <row r="66" spans="1:32">
      <c r="A66" s="71">
        <f>IF(F66&lt;&gt;"",1+MAX($A$7:A65),"")</f>
        <v>39</v>
      </c>
      <c r="B66" s="169"/>
      <c r="C66" s="65"/>
      <c r="D66" s="115" t="s">
        <v>48</v>
      </c>
      <c r="E66" s="154">
        <v>4</v>
      </c>
      <c r="F66" s="60">
        <v>0</v>
      </c>
      <c r="G66" s="61">
        <f t="shared" ref="G66" si="51">E66*(1+F66)</f>
        <v>4</v>
      </c>
      <c r="H66" s="65" t="s">
        <v>15</v>
      </c>
      <c r="I66" s="21">
        <v>0</v>
      </c>
      <c r="J66" s="21">
        <f t="shared" ref="J66" si="52">I66*G66</f>
        <v>0</v>
      </c>
      <c r="K66" s="21">
        <v>0</v>
      </c>
      <c r="L66" s="21">
        <f t="shared" ref="L66" si="53">K66*G66</f>
        <v>0</v>
      </c>
      <c r="M66" s="21">
        <f t="shared" ref="M66" si="54">+K66+I66</f>
        <v>0</v>
      </c>
      <c r="N66" s="98">
        <f t="shared" ref="N66" si="55">M66*G66</f>
        <v>0</v>
      </c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</row>
    <row r="67" spans="1:32">
      <c r="A67" s="71">
        <f>IF(F67&lt;&gt;"",1+MAX($A$7:A66),"")</f>
        <v>40</v>
      </c>
      <c r="B67" s="169"/>
      <c r="C67" s="65"/>
      <c r="D67" s="115" t="s">
        <v>47</v>
      </c>
      <c r="E67" s="154">
        <v>15</v>
      </c>
      <c r="F67" s="60">
        <v>0</v>
      </c>
      <c r="G67" s="61">
        <f t="shared" si="41"/>
        <v>15</v>
      </c>
      <c r="H67" s="65" t="s">
        <v>15</v>
      </c>
      <c r="I67" s="21">
        <v>0</v>
      </c>
      <c r="J67" s="21">
        <f t="shared" si="42"/>
        <v>0</v>
      </c>
      <c r="K67" s="21">
        <v>0</v>
      </c>
      <c r="L67" s="21">
        <f t="shared" si="43"/>
        <v>0</v>
      </c>
      <c r="M67" s="21">
        <f t="shared" si="44"/>
        <v>0</v>
      </c>
      <c r="N67" s="98">
        <f t="shared" si="45"/>
        <v>0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</row>
    <row r="68" spans="1:32">
      <c r="A68" s="71" t="str">
        <f>IF(F68&lt;&gt;"",1+MAX($A$7:A67),"")</f>
        <v/>
      </c>
      <c r="B68" s="169"/>
      <c r="C68" s="65"/>
      <c r="D68" s="67"/>
      <c r="E68" s="50"/>
      <c r="F68" s="60"/>
      <c r="G68" s="61"/>
      <c r="H68" s="65"/>
      <c r="I68" s="52"/>
      <c r="J68" s="52"/>
      <c r="K68" s="53"/>
      <c r="L68" s="53"/>
      <c r="M68" s="63"/>
      <c r="N68" s="9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</row>
    <row r="69" spans="1:32">
      <c r="A69" s="71" t="str">
        <f>IF(F69&lt;&gt;"",1+MAX($A$7:A68),"")</f>
        <v/>
      </c>
      <c r="B69" s="169"/>
      <c r="C69" s="50"/>
      <c r="D69" s="58" t="s">
        <v>71</v>
      </c>
      <c r="E69" s="62"/>
      <c r="F69" s="60"/>
      <c r="G69" s="61"/>
      <c r="H69" s="62"/>
      <c r="I69" s="52"/>
      <c r="J69" s="52"/>
      <c r="K69" s="53"/>
      <c r="L69" s="53"/>
      <c r="M69" s="63"/>
      <c r="N69" s="9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</row>
    <row r="70" spans="1:32">
      <c r="A70" s="71">
        <f>IF(F70&lt;&gt;"",1+MAX($A$7:A69),"")</f>
        <v>41</v>
      </c>
      <c r="B70" s="169"/>
      <c r="C70" s="65"/>
      <c r="D70" s="115" t="s">
        <v>72</v>
      </c>
      <c r="E70" s="87">
        <v>24</v>
      </c>
      <c r="F70" s="60">
        <v>0</v>
      </c>
      <c r="G70" s="61">
        <f t="shared" ref="G70:G74" si="56">E70*(1+F70)</f>
        <v>24</v>
      </c>
      <c r="H70" s="65" t="s">
        <v>15</v>
      </c>
      <c r="I70" s="21">
        <v>0</v>
      </c>
      <c r="J70" s="21">
        <f t="shared" ref="J70:J74" si="57">I70*G70</f>
        <v>0</v>
      </c>
      <c r="K70" s="21">
        <v>0</v>
      </c>
      <c r="L70" s="21">
        <f t="shared" ref="L70:L74" si="58">K70*G70</f>
        <v>0</v>
      </c>
      <c r="M70" s="21">
        <f t="shared" ref="M70:M74" si="59">+K70+I70</f>
        <v>0</v>
      </c>
      <c r="N70" s="98">
        <f t="shared" ref="N70:N74" si="60">M70*G70</f>
        <v>0</v>
      </c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</row>
    <row r="71" spans="1:32">
      <c r="A71" s="71">
        <f>IF(F71&lt;&gt;"",1+MAX($A$7:A70),"")</f>
        <v>42</v>
      </c>
      <c r="B71" s="169"/>
      <c r="C71" s="65"/>
      <c r="D71" s="115" t="s">
        <v>73</v>
      </c>
      <c r="E71" s="154">
        <v>7.875</v>
      </c>
      <c r="F71" s="60">
        <v>0</v>
      </c>
      <c r="G71" s="61">
        <f t="shared" si="56"/>
        <v>7.875</v>
      </c>
      <c r="H71" s="65" t="s">
        <v>15</v>
      </c>
      <c r="I71" s="21">
        <v>0</v>
      </c>
      <c r="J71" s="21">
        <f t="shared" si="57"/>
        <v>0</v>
      </c>
      <c r="K71" s="21">
        <v>0</v>
      </c>
      <c r="L71" s="21">
        <f t="shared" si="58"/>
        <v>0</v>
      </c>
      <c r="M71" s="21">
        <f t="shared" si="59"/>
        <v>0</v>
      </c>
      <c r="N71" s="98">
        <f t="shared" si="60"/>
        <v>0</v>
      </c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</row>
    <row r="72" spans="1:32">
      <c r="A72" s="71">
        <f>IF(F72&lt;&gt;"",1+MAX($A$7:A71),"")</f>
        <v>43</v>
      </c>
      <c r="B72" s="169"/>
      <c r="C72" s="65"/>
      <c r="D72" s="115" t="s">
        <v>74</v>
      </c>
      <c r="E72" s="154">
        <v>47.368421052631575</v>
      </c>
      <c r="F72" s="60">
        <v>0</v>
      </c>
      <c r="G72" s="61">
        <f t="shared" si="56"/>
        <v>47.368421052631575</v>
      </c>
      <c r="H72" s="65" t="s">
        <v>15</v>
      </c>
      <c r="I72" s="21">
        <v>0</v>
      </c>
      <c r="J72" s="21">
        <f t="shared" si="57"/>
        <v>0</v>
      </c>
      <c r="K72" s="21">
        <v>0</v>
      </c>
      <c r="L72" s="21">
        <f t="shared" si="58"/>
        <v>0</v>
      </c>
      <c r="M72" s="21">
        <f t="shared" si="59"/>
        <v>0</v>
      </c>
      <c r="N72" s="98">
        <f t="shared" si="60"/>
        <v>0</v>
      </c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</row>
    <row r="73" spans="1:32">
      <c r="A73" s="71">
        <f>IF(F73&lt;&gt;"",1+MAX($A$7:A72),"")</f>
        <v>44</v>
      </c>
      <c r="B73" s="169"/>
      <c r="C73" s="65"/>
      <c r="D73" s="115" t="s">
        <v>74</v>
      </c>
      <c r="E73" s="154">
        <v>47.368421052631575</v>
      </c>
      <c r="F73" s="60">
        <v>0</v>
      </c>
      <c r="G73" s="61">
        <f t="shared" ref="G73" si="61">E73*(1+F73)</f>
        <v>47.368421052631575</v>
      </c>
      <c r="H73" s="65" t="s">
        <v>15</v>
      </c>
      <c r="I73" s="21">
        <v>0</v>
      </c>
      <c r="J73" s="21">
        <f t="shared" ref="J73" si="62">I73*G73</f>
        <v>0</v>
      </c>
      <c r="K73" s="21">
        <v>0</v>
      </c>
      <c r="L73" s="21">
        <f t="shared" ref="L73" si="63">K73*G73</f>
        <v>0</v>
      </c>
      <c r="M73" s="21">
        <f t="shared" ref="M73" si="64">+K73+I73</f>
        <v>0</v>
      </c>
      <c r="N73" s="98">
        <f t="shared" ref="N73" si="65">M73*G73</f>
        <v>0</v>
      </c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</row>
    <row r="74" spans="1:32">
      <c r="A74" s="71">
        <f>IF(F74&lt;&gt;"",1+MAX($A$7:A73),"")</f>
        <v>45</v>
      </c>
      <c r="B74" s="169"/>
      <c r="C74" s="65"/>
      <c r="D74" s="115" t="s">
        <v>75</v>
      </c>
      <c r="E74" s="87">
        <v>1</v>
      </c>
      <c r="F74" s="60">
        <v>0</v>
      </c>
      <c r="G74" s="61">
        <f t="shared" si="56"/>
        <v>1</v>
      </c>
      <c r="H74" s="65" t="s">
        <v>15</v>
      </c>
      <c r="I74" s="21">
        <v>0</v>
      </c>
      <c r="J74" s="21">
        <f t="shared" si="57"/>
        <v>0</v>
      </c>
      <c r="K74" s="21">
        <v>0</v>
      </c>
      <c r="L74" s="21">
        <f t="shared" si="58"/>
        <v>0</v>
      </c>
      <c r="M74" s="21">
        <f t="shared" si="59"/>
        <v>0</v>
      </c>
      <c r="N74" s="98">
        <f t="shared" si="60"/>
        <v>0</v>
      </c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</row>
    <row r="75" spans="1:32">
      <c r="A75" s="71" t="str">
        <f>IF(F75&lt;&gt;"",1+MAX($A$7:A74),"")</f>
        <v/>
      </c>
      <c r="B75" s="169"/>
      <c r="C75" s="65"/>
      <c r="D75" s="115"/>
      <c r="E75" s="154"/>
      <c r="F75" s="60"/>
      <c r="G75" s="61"/>
      <c r="H75" s="65"/>
      <c r="I75" s="21"/>
      <c r="J75" s="21"/>
      <c r="K75" s="21"/>
      <c r="L75" s="21"/>
      <c r="M75" s="21"/>
      <c r="N75" s="98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</row>
    <row r="76" spans="1:32">
      <c r="A76" s="71" t="str">
        <f>IF(F76&lt;&gt;"",1+MAX($A$7:A75),"")</f>
        <v/>
      </c>
      <c r="B76" s="169"/>
      <c r="C76" s="50"/>
      <c r="D76" s="58" t="s">
        <v>17</v>
      </c>
      <c r="E76" s="59"/>
      <c r="F76" s="60"/>
      <c r="G76" s="61"/>
      <c r="H76" s="62"/>
      <c r="I76" s="52"/>
      <c r="J76" s="52"/>
      <c r="K76" s="53"/>
      <c r="L76" s="53"/>
      <c r="M76" s="63"/>
      <c r="N76" s="9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</row>
    <row r="77" spans="1:32">
      <c r="A77" s="71">
        <f>IF(F77&lt;&gt;"",1+MAX($A$7:A76),"")</f>
        <v>46</v>
      </c>
      <c r="B77" s="169"/>
      <c r="C77" s="65"/>
      <c r="D77" s="115" t="s">
        <v>77</v>
      </c>
      <c r="E77" s="50">
        <v>563</v>
      </c>
      <c r="F77" s="60">
        <v>0.1</v>
      </c>
      <c r="G77" s="61">
        <f t="shared" ref="G77:G82" si="66">E77*(1+F77)</f>
        <v>619.30000000000007</v>
      </c>
      <c r="H77" s="65" t="s">
        <v>18</v>
      </c>
      <c r="I77" s="52"/>
      <c r="J77" s="52"/>
      <c r="K77" s="53"/>
      <c r="L77" s="53"/>
      <c r="M77" s="63"/>
      <c r="N77" s="9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</row>
    <row r="78" spans="1:32">
      <c r="A78" s="71">
        <f>IF(F78&lt;&gt;"",1+MAX($A$7:A77),"")</f>
        <v>47</v>
      </c>
      <c r="B78" s="169"/>
      <c r="C78" s="50"/>
      <c r="D78" s="69" t="s">
        <v>19</v>
      </c>
      <c r="E78" s="50">
        <f>ROUNDUP(E77/32,0)</f>
        <v>18</v>
      </c>
      <c r="F78" s="60">
        <v>0</v>
      </c>
      <c r="G78" s="61">
        <f t="shared" si="66"/>
        <v>18</v>
      </c>
      <c r="H78" s="65" t="s">
        <v>15</v>
      </c>
      <c r="I78" s="21">
        <v>0</v>
      </c>
      <c r="J78" s="21">
        <f t="shared" ref="J78:J79" si="67">I78*G78</f>
        <v>0</v>
      </c>
      <c r="K78" s="21">
        <v>0</v>
      </c>
      <c r="L78" s="21">
        <f t="shared" ref="L78:L79" si="68">K78*G78</f>
        <v>0</v>
      </c>
      <c r="M78" s="21">
        <f t="shared" ref="M78:M79" si="69">+K78+I78</f>
        <v>0</v>
      </c>
      <c r="N78" s="98">
        <f t="shared" ref="N78:N79" si="70">M78*G78</f>
        <v>0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>
      <c r="A79" s="71">
        <f>IF(F79&lt;&gt;"",1+MAX($A$7:A78),"")</f>
        <v>48</v>
      </c>
      <c r="B79" s="169"/>
      <c r="C79" s="65"/>
      <c r="D79" s="69" t="s">
        <v>20</v>
      </c>
      <c r="E79" s="50">
        <f>96*E78</f>
        <v>1728</v>
      </c>
      <c r="F79" s="60">
        <v>0</v>
      </c>
      <c r="G79" s="61">
        <f t="shared" si="66"/>
        <v>1728</v>
      </c>
      <c r="H79" s="65" t="s">
        <v>15</v>
      </c>
      <c r="I79" s="21">
        <v>0</v>
      </c>
      <c r="J79" s="21">
        <f t="shared" si="67"/>
        <v>0</v>
      </c>
      <c r="K79" s="21">
        <v>0</v>
      </c>
      <c r="L79" s="21">
        <f t="shared" si="68"/>
        <v>0</v>
      </c>
      <c r="M79" s="21">
        <f t="shared" si="69"/>
        <v>0</v>
      </c>
      <c r="N79" s="98">
        <f t="shared" si="70"/>
        <v>0</v>
      </c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</row>
    <row r="80" spans="1:32">
      <c r="A80" s="71">
        <f>IF(F80&lt;&gt;"",1+MAX($A$7:A79),"")</f>
        <v>49</v>
      </c>
      <c r="B80" s="169"/>
      <c r="C80" s="65"/>
      <c r="D80" s="116" t="s">
        <v>76</v>
      </c>
      <c r="E80" s="50">
        <v>1687</v>
      </c>
      <c r="F80" s="60">
        <v>0.1</v>
      </c>
      <c r="G80" s="61">
        <f t="shared" si="66"/>
        <v>1855.7</v>
      </c>
      <c r="H80" s="65" t="s">
        <v>18</v>
      </c>
      <c r="I80" s="52"/>
      <c r="J80" s="52"/>
      <c r="K80" s="53"/>
      <c r="L80" s="53"/>
      <c r="M80" s="63"/>
      <c r="N80" s="9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>
      <c r="A81" s="71">
        <f>IF(F81&lt;&gt;"",1+MAX($A$7:A80),"")</f>
        <v>50</v>
      </c>
      <c r="B81" s="169"/>
      <c r="C81" s="50"/>
      <c r="D81" s="69" t="s">
        <v>19</v>
      </c>
      <c r="E81" s="50">
        <f>ROUNDUP(E80/32,0)</f>
        <v>53</v>
      </c>
      <c r="F81" s="60">
        <v>0</v>
      </c>
      <c r="G81" s="61">
        <f t="shared" si="66"/>
        <v>53</v>
      </c>
      <c r="H81" s="65" t="s">
        <v>15</v>
      </c>
      <c r="I81" s="21">
        <v>0</v>
      </c>
      <c r="J81" s="21">
        <f t="shared" ref="J81:J82" si="71">I81*G81</f>
        <v>0</v>
      </c>
      <c r="K81" s="21">
        <v>0</v>
      </c>
      <c r="L81" s="21">
        <f t="shared" ref="L81:L82" si="72">K81*G81</f>
        <v>0</v>
      </c>
      <c r="M81" s="21">
        <f t="shared" ref="M81:M82" si="73">+K81+I81</f>
        <v>0</v>
      </c>
      <c r="N81" s="98">
        <f t="shared" ref="N81:N82" si="74">M81*G81</f>
        <v>0</v>
      </c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>
      <c r="A82" s="71">
        <f>IF(F82&lt;&gt;"",1+MAX($A$7:A81),"")</f>
        <v>51</v>
      </c>
      <c r="B82" s="170"/>
      <c r="C82" s="65"/>
      <c r="D82" s="69" t="s">
        <v>20</v>
      </c>
      <c r="E82" s="50">
        <f>96*E81</f>
        <v>5088</v>
      </c>
      <c r="F82" s="60">
        <v>0</v>
      </c>
      <c r="G82" s="61">
        <f t="shared" si="66"/>
        <v>5088</v>
      </c>
      <c r="H82" s="65" t="s">
        <v>15</v>
      </c>
      <c r="I82" s="21">
        <v>0</v>
      </c>
      <c r="J82" s="21">
        <f t="shared" si="71"/>
        <v>0</v>
      </c>
      <c r="K82" s="21">
        <v>0</v>
      </c>
      <c r="L82" s="21">
        <f t="shared" si="72"/>
        <v>0</v>
      </c>
      <c r="M82" s="21">
        <f t="shared" si="73"/>
        <v>0</v>
      </c>
      <c r="N82" s="98">
        <f t="shared" si="74"/>
        <v>0</v>
      </c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16.2" thickBot="1">
      <c r="A83" s="71" t="str">
        <f>IF(F83&lt;&gt;"",1+MAX($A$7:A82),"")</f>
        <v/>
      </c>
      <c r="B83" s="49"/>
      <c r="C83" s="65"/>
      <c r="D83" s="67"/>
      <c r="E83" s="50"/>
      <c r="F83" s="60"/>
      <c r="G83" s="61"/>
      <c r="H83" s="65"/>
      <c r="I83" s="52"/>
      <c r="J83" s="52"/>
      <c r="K83" s="53"/>
      <c r="L83" s="53"/>
      <c r="M83" s="63"/>
      <c r="N83" s="9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16.2" thickBot="1">
      <c r="A84" s="71" t="str">
        <f>IF(F84&lt;&gt;"",1+MAX($A$7:A83),"")</f>
        <v/>
      </c>
      <c r="B84" s="72"/>
      <c r="C84" s="73"/>
      <c r="D84" s="37" t="s">
        <v>39</v>
      </c>
      <c r="E84" s="74"/>
      <c r="F84" s="74"/>
      <c r="G84" s="75"/>
      <c r="H84" s="74"/>
      <c r="I84" s="76"/>
      <c r="J84" s="77"/>
      <c r="K84" s="76"/>
      <c r="L84" s="76"/>
      <c r="M84" s="78"/>
      <c r="N84" s="79">
        <f>SUM(N46:N83)</f>
        <v>0</v>
      </c>
    </row>
    <row r="85" spans="1:32">
      <c r="A85" s="80" t="str">
        <f>IF(F85&lt;&gt;"",1+MAX($A$7:A84),"")</f>
        <v/>
      </c>
      <c r="B85" s="111"/>
      <c r="C85" s="111"/>
      <c r="D85" s="111"/>
      <c r="E85" s="120"/>
      <c r="F85" s="111"/>
      <c r="G85" s="111"/>
      <c r="H85" s="111"/>
      <c r="I85" s="111"/>
      <c r="J85" s="111"/>
      <c r="K85" s="111"/>
      <c r="L85" s="111"/>
      <c r="M85" s="111"/>
      <c r="N85" s="81"/>
    </row>
    <row r="86" spans="1:32" s="47" customFormat="1">
      <c r="A86" s="82" t="str">
        <f>IF(F86&lt;&gt;"",1+MAX($A$7:A85),"")</f>
        <v/>
      </c>
      <c r="B86" s="11"/>
      <c r="C86" s="11">
        <v>7</v>
      </c>
      <c r="D86" s="83" t="s">
        <v>22</v>
      </c>
      <c r="E86" s="11"/>
      <c r="F86" s="11"/>
      <c r="G86" s="11"/>
      <c r="H86" s="11"/>
      <c r="I86" s="11"/>
      <c r="J86" s="11"/>
      <c r="K86" s="10"/>
      <c r="L86" s="10"/>
      <c r="M86" s="11"/>
      <c r="N86" s="84"/>
      <c r="O86" s="56"/>
      <c r="P86" s="56"/>
      <c r="Q86" s="56"/>
      <c r="R86" s="56" t="s">
        <v>13</v>
      </c>
      <c r="T86" s="48"/>
    </row>
    <row r="87" spans="1:32">
      <c r="A87" s="71" t="str">
        <f>IF(F87&lt;&gt;"",1+MAX($A$7:A86),"")</f>
        <v/>
      </c>
      <c r="B87" s="49"/>
      <c r="C87" s="50"/>
      <c r="D87" s="101" t="s">
        <v>23</v>
      </c>
      <c r="E87" s="62"/>
      <c r="F87" s="51"/>
      <c r="G87" s="51"/>
      <c r="H87" s="51"/>
      <c r="I87" s="52"/>
      <c r="J87" s="52"/>
      <c r="K87" s="53"/>
      <c r="L87" s="53"/>
      <c r="M87" s="54"/>
      <c r="N87" s="9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</row>
    <row r="88" spans="1:32">
      <c r="A88" s="71" t="str">
        <f>IF(F88&lt;&gt;"",1+MAX($A$7:A87),"")</f>
        <v/>
      </c>
      <c r="B88" s="168" t="s">
        <v>90</v>
      </c>
      <c r="C88" s="65"/>
      <c r="D88" s="68" t="s">
        <v>23</v>
      </c>
      <c r="E88" s="50"/>
      <c r="F88" s="60"/>
      <c r="G88" s="61"/>
      <c r="H88" s="65"/>
      <c r="I88" s="52"/>
      <c r="J88" s="52"/>
      <c r="K88" s="53"/>
      <c r="L88" s="53"/>
      <c r="M88" s="63"/>
      <c r="N88" s="9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</row>
    <row r="89" spans="1:32">
      <c r="A89" s="71">
        <f>IF(F89&lt;&gt;"",1+MAX($A$7:A88),"")</f>
        <v>52</v>
      </c>
      <c r="B89" s="169"/>
      <c r="C89" s="65"/>
      <c r="D89" s="116" t="s">
        <v>97</v>
      </c>
      <c r="E89" s="154">
        <v>424.37999999999994</v>
      </c>
      <c r="F89" s="60">
        <v>0.1</v>
      </c>
      <c r="G89" s="61">
        <f t="shared" ref="G89:G94" si="75">E89*(1+F89)</f>
        <v>466.81799999999998</v>
      </c>
      <c r="H89" s="65" t="s">
        <v>18</v>
      </c>
      <c r="I89" s="21">
        <v>0</v>
      </c>
      <c r="J89" s="21">
        <f t="shared" ref="J89:J94" si="76">I89*G89</f>
        <v>0</v>
      </c>
      <c r="K89" s="21">
        <v>0</v>
      </c>
      <c r="L89" s="21">
        <f t="shared" ref="L89:L94" si="77">K89*G89</f>
        <v>0</v>
      </c>
      <c r="M89" s="21">
        <f t="shared" ref="M89:M94" si="78">+K89+I89</f>
        <v>0</v>
      </c>
      <c r="N89" s="98">
        <f t="shared" ref="N89:N94" si="79">M89*G89</f>
        <v>0</v>
      </c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</row>
    <row r="90" spans="1:32">
      <c r="A90" s="71">
        <f>IF(F90&lt;&gt;"",1+MAX($A$7:A89),"")</f>
        <v>53</v>
      </c>
      <c r="B90" s="169"/>
      <c r="C90" s="65"/>
      <c r="D90" s="116" t="s">
        <v>98</v>
      </c>
      <c r="E90" s="154">
        <v>228.69</v>
      </c>
      <c r="F90" s="60">
        <v>0.1</v>
      </c>
      <c r="G90" s="61">
        <f t="shared" si="75"/>
        <v>251.55900000000003</v>
      </c>
      <c r="H90" s="65" t="s">
        <v>18</v>
      </c>
      <c r="I90" s="21">
        <v>0</v>
      </c>
      <c r="J90" s="21">
        <f t="shared" si="76"/>
        <v>0</v>
      </c>
      <c r="K90" s="21">
        <v>0</v>
      </c>
      <c r="L90" s="21">
        <f t="shared" si="77"/>
        <v>0</v>
      </c>
      <c r="M90" s="21">
        <f t="shared" si="78"/>
        <v>0</v>
      </c>
      <c r="N90" s="98">
        <f t="shared" si="79"/>
        <v>0</v>
      </c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</row>
    <row r="91" spans="1:32">
      <c r="A91" s="71">
        <f>IF(F91&lt;&gt;"",1+MAX($A$7:A90),"")</f>
        <v>54</v>
      </c>
      <c r="B91" s="169"/>
      <c r="C91" s="65"/>
      <c r="D91" s="116" t="s">
        <v>99</v>
      </c>
      <c r="E91" s="154">
        <v>442.82</v>
      </c>
      <c r="F91" s="60">
        <v>0.1</v>
      </c>
      <c r="G91" s="61">
        <f t="shared" si="75"/>
        <v>487.10200000000003</v>
      </c>
      <c r="H91" s="65" t="s">
        <v>18</v>
      </c>
      <c r="I91" s="21">
        <v>0</v>
      </c>
      <c r="J91" s="21">
        <f t="shared" si="76"/>
        <v>0</v>
      </c>
      <c r="K91" s="21">
        <v>0</v>
      </c>
      <c r="L91" s="21">
        <f t="shared" si="77"/>
        <v>0</v>
      </c>
      <c r="M91" s="21">
        <f t="shared" si="78"/>
        <v>0</v>
      </c>
      <c r="N91" s="98">
        <f t="shared" si="79"/>
        <v>0</v>
      </c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</row>
    <row r="92" spans="1:32">
      <c r="A92" s="71">
        <f>IF(F92&lt;&gt;"",1+MAX($A$7:A91),"")</f>
        <v>55</v>
      </c>
      <c r="B92" s="169"/>
      <c r="C92" s="65"/>
      <c r="D92" s="116" t="s">
        <v>100</v>
      </c>
      <c r="E92" s="154">
        <v>586.65</v>
      </c>
      <c r="F92" s="60">
        <v>0.1</v>
      </c>
      <c r="G92" s="61">
        <f t="shared" si="75"/>
        <v>645.31500000000005</v>
      </c>
      <c r="H92" s="65" t="s">
        <v>18</v>
      </c>
      <c r="I92" s="21">
        <v>0</v>
      </c>
      <c r="J92" s="21">
        <f t="shared" si="76"/>
        <v>0</v>
      </c>
      <c r="K92" s="21">
        <v>0</v>
      </c>
      <c r="L92" s="21">
        <f t="shared" si="77"/>
        <v>0</v>
      </c>
      <c r="M92" s="21">
        <f t="shared" si="78"/>
        <v>0</v>
      </c>
      <c r="N92" s="98">
        <f t="shared" si="79"/>
        <v>0</v>
      </c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</row>
    <row r="93" spans="1:32">
      <c r="A93" s="71">
        <f>IF(F93&lt;&gt;"",1+MAX($A$7:A92),"")</f>
        <v>56</v>
      </c>
      <c r="B93" s="169"/>
      <c r="C93" s="65"/>
      <c r="D93" s="116" t="s">
        <v>102</v>
      </c>
      <c r="E93" s="154">
        <v>1052.8800000000001</v>
      </c>
      <c r="F93" s="60">
        <v>0.1</v>
      </c>
      <c r="G93" s="61">
        <f t="shared" si="75"/>
        <v>1158.1680000000001</v>
      </c>
      <c r="H93" s="65" t="s">
        <v>18</v>
      </c>
      <c r="I93" s="21">
        <v>0</v>
      </c>
      <c r="J93" s="21">
        <f t="shared" si="76"/>
        <v>0</v>
      </c>
      <c r="K93" s="21">
        <v>0</v>
      </c>
      <c r="L93" s="21">
        <f t="shared" si="77"/>
        <v>0</v>
      </c>
      <c r="M93" s="21">
        <f t="shared" si="78"/>
        <v>0</v>
      </c>
      <c r="N93" s="98">
        <f t="shared" si="79"/>
        <v>0</v>
      </c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</row>
    <row r="94" spans="1:32">
      <c r="A94" s="71">
        <f>IF(F94&lt;&gt;"",1+MAX($A$7:A93),"")</f>
        <v>57</v>
      </c>
      <c r="B94" s="169"/>
      <c r="C94" s="65"/>
      <c r="D94" s="116" t="s">
        <v>101</v>
      </c>
      <c r="E94" s="154">
        <v>1052.8800000000001</v>
      </c>
      <c r="F94" s="60">
        <v>0.1</v>
      </c>
      <c r="G94" s="61">
        <f t="shared" si="75"/>
        <v>1158.1680000000001</v>
      </c>
      <c r="H94" s="65" t="s">
        <v>18</v>
      </c>
      <c r="I94" s="21">
        <v>0</v>
      </c>
      <c r="J94" s="21">
        <f t="shared" si="76"/>
        <v>0</v>
      </c>
      <c r="K94" s="21">
        <v>0</v>
      </c>
      <c r="L94" s="21">
        <f t="shared" si="77"/>
        <v>0</v>
      </c>
      <c r="M94" s="21">
        <f t="shared" si="78"/>
        <v>0</v>
      </c>
      <c r="N94" s="98">
        <f t="shared" si="79"/>
        <v>0</v>
      </c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</row>
    <row r="95" spans="1:32">
      <c r="A95" s="71" t="str">
        <f>IF(F95&lt;&gt;"",1+MAX($A$7:A94),"")</f>
        <v/>
      </c>
      <c r="B95" s="169"/>
      <c r="C95" s="65"/>
      <c r="D95" s="67"/>
      <c r="E95" s="50"/>
      <c r="F95" s="60"/>
      <c r="G95" s="61"/>
      <c r="H95" s="65"/>
      <c r="I95" s="52"/>
      <c r="J95" s="52"/>
      <c r="K95" s="53"/>
      <c r="L95" s="53"/>
      <c r="M95" s="63"/>
      <c r="N95" s="9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</row>
    <row r="96" spans="1:32">
      <c r="A96" s="71" t="str">
        <f>IF(F96&lt;&gt;"",1+MAX($A$7:A95),"")</f>
        <v/>
      </c>
      <c r="B96" s="169"/>
      <c r="C96" s="50"/>
      <c r="D96" s="101" t="s">
        <v>24</v>
      </c>
      <c r="E96" s="62"/>
      <c r="F96" s="51"/>
      <c r="G96" s="51"/>
      <c r="H96" s="51"/>
      <c r="I96" s="52"/>
      <c r="J96" s="52"/>
      <c r="K96" s="53"/>
      <c r="L96" s="53"/>
      <c r="M96" s="54"/>
      <c r="N96" s="9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</row>
    <row r="97" spans="1:32" ht="31.2">
      <c r="A97" s="71">
        <f>IF(F97&lt;&gt;"",1+MAX($A$7:A96),"")</f>
        <v>58</v>
      </c>
      <c r="B97" s="169"/>
      <c r="C97" s="50"/>
      <c r="D97" s="115" t="s">
        <v>103</v>
      </c>
      <c r="E97" s="65">
        <v>1</v>
      </c>
      <c r="F97" s="60">
        <v>0</v>
      </c>
      <c r="G97" s="61">
        <f t="shared" ref="G97:G99" si="80">E97*(1+F97)</f>
        <v>1</v>
      </c>
      <c r="H97" s="65" t="s">
        <v>15</v>
      </c>
      <c r="I97" s="21">
        <v>0</v>
      </c>
      <c r="J97" s="21">
        <f t="shared" ref="J97:J98" si="81">I97*G97</f>
        <v>0</v>
      </c>
      <c r="K97" s="21">
        <v>0</v>
      </c>
      <c r="L97" s="21">
        <f t="shared" ref="L97:L98" si="82">K97*G97</f>
        <v>0</v>
      </c>
      <c r="M97" s="21">
        <f t="shared" ref="M97:M98" si="83">+K97+I97</f>
        <v>0</v>
      </c>
      <c r="N97" s="98">
        <f t="shared" ref="N97:N98" si="84">M97*G97</f>
        <v>0</v>
      </c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</row>
    <row r="98" spans="1:32" ht="31.2">
      <c r="A98" s="71">
        <f>IF(F98&lt;&gt;"",1+MAX($A$7:A97),"")</f>
        <v>59</v>
      </c>
      <c r="B98" s="169"/>
      <c r="C98" s="50"/>
      <c r="D98" s="115" t="s">
        <v>92</v>
      </c>
      <c r="E98" s="65">
        <v>2</v>
      </c>
      <c r="F98" s="60">
        <v>0</v>
      </c>
      <c r="G98" s="61">
        <f t="shared" si="80"/>
        <v>2</v>
      </c>
      <c r="H98" s="65" t="s">
        <v>15</v>
      </c>
      <c r="I98" s="21">
        <v>0</v>
      </c>
      <c r="J98" s="21">
        <f t="shared" si="81"/>
        <v>0</v>
      </c>
      <c r="K98" s="21">
        <v>0</v>
      </c>
      <c r="L98" s="21">
        <f t="shared" si="82"/>
        <v>0</v>
      </c>
      <c r="M98" s="21">
        <f t="shared" si="83"/>
        <v>0</v>
      </c>
      <c r="N98" s="98">
        <f t="shared" si="84"/>
        <v>0</v>
      </c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</row>
    <row r="99" spans="1:32" ht="31.2">
      <c r="A99" s="71">
        <f>IF(F99&lt;&gt;"",1+MAX($A$7:A98),"")</f>
        <v>60</v>
      </c>
      <c r="B99" s="169"/>
      <c r="C99" s="50"/>
      <c r="D99" s="115" t="s">
        <v>93</v>
      </c>
      <c r="E99" s="65">
        <v>1</v>
      </c>
      <c r="F99" s="60">
        <v>0</v>
      </c>
      <c r="G99" s="61">
        <f t="shared" si="80"/>
        <v>1</v>
      </c>
      <c r="H99" s="65" t="s">
        <v>15</v>
      </c>
      <c r="I99" s="21">
        <v>0</v>
      </c>
      <c r="J99" s="21">
        <f t="shared" ref="J99" si="85">I99*G99</f>
        <v>0</v>
      </c>
      <c r="K99" s="21">
        <v>0</v>
      </c>
      <c r="L99" s="21">
        <f t="shared" ref="L99" si="86">K99*G99</f>
        <v>0</v>
      </c>
      <c r="M99" s="21">
        <f t="shared" ref="M99" si="87">+K99+I99</f>
        <v>0</v>
      </c>
      <c r="N99" s="98">
        <f t="shared" ref="N99" si="88">M99*G99</f>
        <v>0</v>
      </c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</row>
    <row r="100" spans="1:32" ht="16.2" thickBot="1">
      <c r="A100" s="71" t="str">
        <f>IF(F100&lt;&gt;"",1+MAX($A$7:A99),"")</f>
        <v/>
      </c>
      <c r="B100" s="169"/>
      <c r="C100" s="65"/>
      <c r="D100" s="67"/>
      <c r="E100" s="50"/>
      <c r="F100" s="60"/>
      <c r="G100" s="61"/>
      <c r="H100" s="65"/>
      <c r="I100" s="52"/>
      <c r="J100" s="52"/>
      <c r="K100" s="53"/>
      <c r="L100" s="53"/>
      <c r="M100" s="63"/>
      <c r="N100" s="9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</row>
    <row r="101" spans="1:32" ht="16.2" thickBot="1">
      <c r="A101" s="71" t="str">
        <f>IF(F101&lt;&gt;"",1+MAX($A$7:A100),"")</f>
        <v/>
      </c>
      <c r="B101" s="72"/>
      <c r="C101" s="73"/>
      <c r="D101" s="37" t="s">
        <v>39</v>
      </c>
      <c r="E101" s="74"/>
      <c r="F101" s="74"/>
      <c r="G101" s="75"/>
      <c r="H101" s="74"/>
      <c r="I101" s="76"/>
      <c r="J101" s="77"/>
      <c r="K101" s="76"/>
      <c r="L101" s="76"/>
      <c r="M101" s="78"/>
      <c r="N101" s="79">
        <f>SUM(N88:N100)</f>
        <v>0</v>
      </c>
    </row>
    <row r="102" spans="1:32">
      <c r="A102" s="80" t="str">
        <f>IF(F102&lt;&gt;"",1+MAX($A$7:A101),"")</f>
        <v/>
      </c>
      <c r="B102" s="111"/>
      <c r="C102" s="111"/>
      <c r="D102" s="111"/>
      <c r="E102" s="120"/>
      <c r="F102" s="111"/>
      <c r="G102" s="111"/>
      <c r="H102" s="111"/>
      <c r="I102" s="111"/>
      <c r="J102" s="111"/>
      <c r="K102" s="111"/>
      <c r="L102" s="111"/>
      <c r="M102" s="111"/>
      <c r="N102" s="81"/>
    </row>
    <row r="103" spans="1:32">
      <c r="A103" s="82" t="str">
        <f>IF(F103&lt;&gt;"",1+MAX($A$7:A102),"")</f>
        <v/>
      </c>
      <c r="B103" s="11"/>
      <c r="C103" s="11">
        <v>8</v>
      </c>
      <c r="D103" s="83" t="s">
        <v>49</v>
      </c>
      <c r="E103" s="11"/>
      <c r="F103" s="11"/>
      <c r="G103" s="11"/>
      <c r="H103" s="11"/>
      <c r="I103" s="11" t="s">
        <v>21</v>
      </c>
      <c r="J103" s="11"/>
      <c r="K103" s="10"/>
      <c r="L103" s="10"/>
      <c r="M103" s="11"/>
      <c r="N103" s="84"/>
      <c r="P103" s="85"/>
    </row>
    <row r="104" spans="1:32">
      <c r="A104" s="71" t="str">
        <f>IF(F104&lt;&gt;"",1+MAX($A$7:A103),"")</f>
        <v/>
      </c>
      <c r="B104" s="49"/>
      <c r="C104" s="70"/>
      <c r="D104" s="100" t="s">
        <v>50</v>
      </c>
      <c r="E104" s="65"/>
      <c r="F104" s="64"/>
      <c r="G104" s="64"/>
      <c r="H104" s="64"/>
      <c r="I104" s="52"/>
      <c r="J104" s="52"/>
      <c r="K104" s="53"/>
      <c r="L104" s="53"/>
      <c r="M104" s="54"/>
      <c r="N104" s="99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</row>
    <row r="105" spans="1:32">
      <c r="A105" s="71">
        <f>IF(F105&lt;&gt;"",1+MAX($A$7:A104),"")</f>
        <v>61</v>
      </c>
      <c r="B105" s="168" t="s">
        <v>91</v>
      </c>
      <c r="C105" s="70"/>
      <c r="D105" s="155" t="s">
        <v>52</v>
      </c>
      <c r="E105" s="87">
        <v>1</v>
      </c>
      <c r="F105" s="60">
        <v>0</v>
      </c>
      <c r="G105" s="61">
        <f>E105*(1+F105)</f>
        <v>1</v>
      </c>
      <c r="H105" s="65" t="s">
        <v>15</v>
      </c>
      <c r="I105" s="21">
        <v>0</v>
      </c>
      <c r="J105" s="21">
        <f t="shared" ref="J105" si="89">I105*G105</f>
        <v>0</v>
      </c>
      <c r="K105" s="21">
        <v>0</v>
      </c>
      <c r="L105" s="21">
        <f t="shared" ref="L105" si="90">K105*G105</f>
        <v>0</v>
      </c>
      <c r="M105" s="21">
        <f t="shared" ref="M105" si="91">+K105+I105</f>
        <v>0</v>
      </c>
      <c r="N105" s="98">
        <f t="shared" ref="N105" si="92">M105*G105</f>
        <v>0</v>
      </c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</row>
    <row r="106" spans="1:32">
      <c r="A106" s="71" t="str">
        <f>IF(F106&lt;&gt;"",1+MAX($A$7:A105),"")</f>
        <v/>
      </c>
      <c r="B106" s="169"/>
      <c r="C106" s="70"/>
      <c r="D106" s="67"/>
      <c r="E106" s="50"/>
      <c r="F106" s="86"/>
      <c r="G106" s="61"/>
      <c r="H106" s="65"/>
      <c r="I106" s="52"/>
      <c r="J106" s="52"/>
      <c r="K106" s="53"/>
      <c r="L106" s="53"/>
      <c r="M106" s="63"/>
      <c r="N106" s="97"/>
      <c r="O106" s="57"/>
      <c r="P106" s="57"/>
      <c r="Q106" s="57"/>
      <c r="R106" s="57"/>
    </row>
    <row r="107" spans="1:32">
      <c r="A107" s="71" t="str">
        <f>IF(F107&lt;&gt;"",1+MAX($A$7:A106),"")</f>
        <v/>
      </c>
      <c r="B107" s="169"/>
      <c r="C107" s="70"/>
      <c r="D107" s="100" t="s">
        <v>51</v>
      </c>
      <c r="E107" s="65"/>
      <c r="F107" s="64"/>
      <c r="G107" s="64"/>
      <c r="H107" s="64"/>
      <c r="I107" s="52"/>
      <c r="J107" s="52"/>
      <c r="K107" s="53"/>
      <c r="L107" s="53"/>
      <c r="M107" s="54"/>
      <c r="N107" s="99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</row>
    <row r="108" spans="1:32">
      <c r="A108" s="71">
        <f>IF(F108&lt;&gt;"",1+MAX($A$7:A107),"")</f>
        <v>62</v>
      </c>
      <c r="B108" s="169"/>
      <c r="C108" s="70"/>
      <c r="D108" s="155" t="s">
        <v>53</v>
      </c>
      <c r="E108" s="87">
        <v>1</v>
      </c>
      <c r="F108" s="60">
        <v>0</v>
      </c>
      <c r="G108" s="61">
        <f>E108*(1+F108)</f>
        <v>1</v>
      </c>
      <c r="H108" s="65" t="s">
        <v>15</v>
      </c>
      <c r="I108" s="21">
        <v>0</v>
      </c>
      <c r="J108" s="21">
        <f t="shared" ref="J108:J109" si="93">I108*G108</f>
        <v>0</v>
      </c>
      <c r="K108" s="21">
        <v>0</v>
      </c>
      <c r="L108" s="21">
        <f t="shared" ref="L108:L109" si="94">K108*G108</f>
        <v>0</v>
      </c>
      <c r="M108" s="21">
        <f t="shared" ref="M108:M109" si="95">+K108+I108</f>
        <v>0</v>
      </c>
      <c r="N108" s="98">
        <f t="shared" ref="N108:N109" si="96">M108*G108</f>
        <v>0</v>
      </c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</row>
    <row r="109" spans="1:32">
      <c r="A109" s="71">
        <f>IF(F109&lt;&gt;"",1+MAX($A$7:A108),"")</f>
        <v>63</v>
      </c>
      <c r="B109" s="169"/>
      <c r="C109" s="70"/>
      <c r="D109" s="155" t="s">
        <v>54</v>
      </c>
      <c r="E109" s="87">
        <v>2</v>
      </c>
      <c r="F109" s="60">
        <v>0</v>
      </c>
      <c r="G109" s="61">
        <f>E109*(1+F109)</f>
        <v>2</v>
      </c>
      <c r="H109" s="65" t="s">
        <v>15</v>
      </c>
      <c r="I109" s="21">
        <v>0</v>
      </c>
      <c r="J109" s="21">
        <f t="shared" si="93"/>
        <v>0</v>
      </c>
      <c r="K109" s="21">
        <v>0</v>
      </c>
      <c r="L109" s="21">
        <f t="shared" si="94"/>
        <v>0</v>
      </c>
      <c r="M109" s="21">
        <f t="shared" si="95"/>
        <v>0</v>
      </c>
      <c r="N109" s="98">
        <f t="shared" si="96"/>
        <v>0</v>
      </c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</row>
    <row r="110" spans="1:32">
      <c r="A110" s="71">
        <f>IF(F110&lt;&gt;"",1+MAX($A$7:A109),"")</f>
        <v>64</v>
      </c>
      <c r="B110" s="169"/>
      <c r="C110" s="70"/>
      <c r="D110" s="155" t="s">
        <v>55</v>
      </c>
      <c r="E110" s="87">
        <v>1</v>
      </c>
      <c r="F110" s="60">
        <v>0</v>
      </c>
      <c r="G110" s="61">
        <f t="shared" ref="G110" si="97">E110*(1+F110)</f>
        <v>1</v>
      </c>
      <c r="H110" s="65" t="s">
        <v>15</v>
      </c>
      <c r="I110" s="21">
        <v>0</v>
      </c>
      <c r="J110" s="21">
        <f t="shared" ref="J110" si="98">I110*G110</f>
        <v>0</v>
      </c>
      <c r="K110" s="21">
        <v>0</v>
      </c>
      <c r="L110" s="21">
        <f t="shared" ref="L110" si="99">K110*G110</f>
        <v>0</v>
      </c>
      <c r="M110" s="21">
        <f t="shared" ref="M110" si="100">+K110+I110</f>
        <v>0</v>
      </c>
      <c r="N110" s="98">
        <f t="shared" ref="N110" si="101">M110*G110</f>
        <v>0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</row>
    <row r="111" spans="1:32" ht="16.2" thickBot="1">
      <c r="A111" s="71" t="str">
        <f>IF(F111&lt;&gt;"",1+MAX($A$7:A110),"")</f>
        <v/>
      </c>
      <c r="B111" s="49"/>
      <c r="C111" s="70"/>
      <c r="D111" s="67"/>
      <c r="E111" s="50"/>
      <c r="F111" s="86"/>
      <c r="G111" s="61"/>
      <c r="H111" s="65"/>
      <c r="I111" s="52"/>
      <c r="J111" s="52"/>
      <c r="K111" s="53"/>
      <c r="L111" s="53"/>
      <c r="M111" s="63"/>
      <c r="N111" s="97"/>
      <c r="O111" s="57"/>
      <c r="P111" s="57"/>
      <c r="Q111" s="57"/>
      <c r="R111" s="57"/>
    </row>
    <row r="112" spans="1:32" s="8" customFormat="1" ht="16.2" thickBot="1">
      <c r="A112" s="88" t="str">
        <f>IF(F112&lt;&gt;"",1+MAX($A$7:A111),"")</f>
        <v/>
      </c>
      <c r="B112" s="89"/>
      <c r="C112" s="36"/>
      <c r="D112" s="37" t="s">
        <v>39</v>
      </c>
      <c r="E112" s="118"/>
      <c r="F112" s="38"/>
      <c r="G112" s="38"/>
      <c r="H112" s="38"/>
      <c r="I112" s="90"/>
      <c r="J112" s="77"/>
      <c r="K112" s="90"/>
      <c r="L112" s="39"/>
      <c r="M112" s="39"/>
      <c r="N112" s="40">
        <f>SUM(N104:N111)</f>
        <v>0</v>
      </c>
      <c r="O112" s="41"/>
    </row>
    <row r="113" spans="1:33" s="8" customFormat="1">
      <c r="A113" s="91" t="str">
        <f>IF(F113&lt;&gt;"",1+MAX($A$7:A112),"")</f>
        <v/>
      </c>
      <c r="B113" s="92"/>
      <c r="C113" s="92"/>
      <c r="D113" s="92"/>
      <c r="E113" s="112"/>
      <c r="F113" s="93"/>
      <c r="G113" s="112"/>
      <c r="H113" s="94"/>
      <c r="I113" s="95"/>
      <c r="J113" s="95"/>
      <c r="K113" s="95"/>
      <c r="L113" s="95"/>
      <c r="M113" s="95"/>
      <c r="N113" s="96"/>
      <c r="O113" s="23"/>
      <c r="P113" s="23"/>
    </row>
    <row r="114" spans="1:33" s="113" customFormat="1">
      <c r="A114" s="122" t="str">
        <f>IF(F114&lt;&gt;"",1+MAX($A$7:A113),"")</f>
        <v/>
      </c>
      <c r="B114" s="123"/>
      <c r="C114" s="124"/>
      <c r="D114" s="125" t="s">
        <v>25</v>
      </c>
      <c r="E114" s="126"/>
      <c r="F114" s="126"/>
      <c r="G114" s="127"/>
      <c r="H114" s="126"/>
      <c r="I114" s="128"/>
      <c r="J114" s="128"/>
      <c r="K114" s="128"/>
      <c r="L114" s="128"/>
      <c r="M114" s="128"/>
      <c r="N114" s="129">
        <f>SUM(N8:N112)/2</f>
        <v>0</v>
      </c>
    </row>
    <row r="115" spans="1:33" s="113" customFormat="1">
      <c r="A115" s="130"/>
      <c r="B115" s="131"/>
      <c r="C115" s="132"/>
      <c r="D115" s="133" t="s">
        <v>107</v>
      </c>
      <c r="E115" s="134"/>
      <c r="F115" s="135"/>
      <c r="G115" s="134"/>
      <c r="H115" s="135"/>
      <c r="I115" s="136">
        <v>0.2</v>
      </c>
      <c r="J115" s="136"/>
      <c r="K115" s="136"/>
      <c r="L115" s="136"/>
      <c r="M115" s="136"/>
      <c r="N115" s="137">
        <f>N114*I115</f>
        <v>0</v>
      </c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</row>
    <row r="116" spans="1:33" s="113" customFormat="1">
      <c r="A116" s="138"/>
      <c r="B116" s="139"/>
      <c r="C116" s="140"/>
      <c r="D116" s="141" t="s">
        <v>108</v>
      </c>
      <c r="E116" s="142"/>
      <c r="F116" s="143"/>
      <c r="G116" s="142"/>
      <c r="H116" s="143"/>
      <c r="I116" s="182">
        <v>0.12</v>
      </c>
      <c r="J116" s="144"/>
      <c r="K116" s="144"/>
      <c r="L116" s="144"/>
      <c r="M116" s="144"/>
      <c r="N116" s="145">
        <f>N112*I116</f>
        <v>0</v>
      </c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</row>
    <row r="117" spans="1:33" s="113" customFormat="1" ht="16.2" thickBot="1">
      <c r="A117" s="146"/>
      <c r="B117" s="147"/>
      <c r="C117" s="148"/>
      <c r="D117" s="149" t="s">
        <v>26</v>
      </c>
      <c r="E117" s="150"/>
      <c r="F117" s="150"/>
      <c r="G117" s="151"/>
      <c r="H117" s="150"/>
      <c r="I117" s="152"/>
      <c r="J117" s="152"/>
      <c r="K117" s="152"/>
      <c r="L117" s="152"/>
      <c r="M117" s="152"/>
      <c r="N117" s="153">
        <f>SUM(N114:N116)</f>
        <v>0</v>
      </c>
    </row>
    <row r="118" spans="1:33">
      <c r="A118" s="56" t="str">
        <f>IF(H118&lt;&gt;"",1+MAX($A$7:A117),"")</f>
        <v/>
      </c>
    </row>
    <row r="119" spans="1:33">
      <c r="A119" s="56" t="str">
        <f>IF(H119&lt;&gt;"",1+MAX($A$7:A118),"")</f>
        <v/>
      </c>
    </row>
    <row r="120" spans="1:33">
      <c r="A120" s="56" t="str">
        <f>IF(H120&lt;&gt;"",1+MAX($A$7:A119),"")</f>
        <v/>
      </c>
    </row>
    <row r="121" spans="1:33">
      <c r="A121" s="56" t="str">
        <f>IF(H121&lt;&gt;"",1+MAX($A$7:A120),"")</f>
        <v/>
      </c>
    </row>
    <row r="122" spans="1:33">
      <c r="A122" s="56" t="str">
        <f>IF(H122&lt;&gt;"",1+MAX($A$7:A121),"")</f>
        <v/>
      </c>
    </row>
    <row r="123" spans="1:33">
      <c r="A123" s="56" t="str">
        <f>IF(H123&lt;&gt;"",1+MAX($A$7:A122),"")</f>
        <v/>
      </c>
    </row>
    <row r="124" spans="1:33">
      <c r="A124" s="56" t="str">
        <f>IF(H124&lt;&gt;"",1+MAX($A$7:A123),"")</f>
        <v/>
      </c>
    </row>
  </sheetData>
  <mergeCells count="8">
    <mergeCell ref="B105:B110"/>
    <mergeCell ref="B45:B82"/>
    <mergeCell ref="B19:B39"/>
    <mergeCell ref="B88:B100"/>
    <mergeCell ref="A1:N1"/>
    <mergeCell ref="I2:N2"/>
    <mergeCell ref="I3:N3"/>
    <mergeCell ref="A2:F5"/>
  </mergeCells>
  <pageMargins left="0.7" right="0.7" top="0.75" bottom="0.75" header="0" footer="0"/>
  <pageSetup scale="24" orientation="portrait" r:id="rId1"/>
  <rowBreaks count="1" manualBreakCount="1">
    <brk id="11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 Takeoff</vt:lpstr>
      <vt:lpstr>'Material Takeoff'!Print_Area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Wajid</dc:creator>
  <cp:lastModifiedBy>RIZWAN</cp:lastModifiedBy>
  <dcterms:created xsi:type="dcterms:W3CDTF">2020-10-24T09:59:00Z</dcterms:created>
  <dcterms:modified xsi:type="dcterms:W3CDTF">2025-05-28T18:06:43Z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{2DA9D1F9-714F-486C-97AC-A5BCB4BD7585}</vt:lpwstr>
  </property>
  <property fmtid="{D5CDD505-2E9C-101B-9397-08002B2CF9AE}" pid="6" name="ICV">
    <vt:lpwstr>851D4AF8AE294DA08128555CFD0A48DC</vt:lpwstr>
  </property>
  <property fmtid="{D5CDD505-2E9C-101B-9397-08002B2CF9AE}" pid="7" name="KSOProductBuildVer">
    <vt:lpwstr>1033-12.2.0.20323</vt:lpwstr>
  </property>
</Properties>
</file>